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⑦CASBEE\CASBEE_委員会（JSBC）\CASBEEマニュアル作成\2020年度版（R02）\ウェルネスオフィス\評価ソフト\"/>
    </mc:Choice>
  </mc:AlternateContent>
  <bookViews>
    <workbookView xWindow="0" yWindow="0" windowWidth="28800" windowHeight="12345" tabRatio="767"/>
  </bookViews>
  <sheets>
    <sheet name="メイン" sheetId="2" r:id="rId1"/>
    <sheet name="結果" sheetId="4" r:id="rId2"/>
    <sheet name="配慮" sheetId="7" r:id="rId3"/>
    <sheet name="スコア" sheetId="28" r:id="rId4"/>
    <sheet name="採点Qw1" sheetId="29" r:id="rId5"/>
    <sheet name="採点Qw2" sheetId="30" r:id="rId6"/>
    <sheet name="採点Qw3" sheetId="31" r:id="rId7"/>
    <sheet name="採点Qw4" sheetId="32" r:id="rId8"/>
    <sheet name="採点Qw5" sheetId="33" r:id="rId9"/>
    <sheet name="クレジット" sheetId="19" r:id="rId10"/>
  </sheets>
  <definedNames>
    <definedName name="_xlnm._FilterDatabase" localSheetId="4" hidden="1">採点Qw1!$D$9:$E$14</definedName>
    <definedName name="_Toc522802688" localSheetId="4">採点Qw2!#REF!</definedName>
    <definedName name="_Toc522802689" localSheetId="4">採点Qw3!#REF!</definedName>
    <definedName name="_Toc522802690" localSheetId="4">採点Qw4!#REF!</definedName>
    <definedName name="_xlnm.Print_Area" localSheetId="9">クレジット!$A$1:$S$37</definedName>
    <definedName name="_xlnm.Print_Area" localSheetId="3">スコア!$A$1:$K$90</definedName>
    <definedName name="_xlnm.Print_Area" localSheetId="0">メイン!$A$1:$L$93</definedName>
    <definedName name="_xlnm.Print_Area" localSheetId="1">結果!$A$1:$P$71</definedName>
    <definedName name="_xlnm.Print_Area" localSheetId="4">採点Qw1!$A$1:$K$382</definedName>
    <definedName name="_xlnm.Print_Area" localSheetId="5">採点Qw2!$B$1:$K$67</definedName>
    <definedName name="_xlnm.Print_Area" localSheetId="6">採点Qw3!$B$1:$K$132</definedName>
    <definedName name="_xlnm.Print_Area" localSheetId="7">採点Qw4!$B$1:$K$137</definedName>
    <definedName name="_xlnm.Print_Area" localSheetId="8">採点Qw5!$B$1:$K$57</definedName>
    <definedName name="Z_047384A4_E844_4BB4_B522_1CE13C4699E4_.wvu.Cols" localSheetId="9" hidden="1">クレジット!$T:$IV</definedName>
    <definedName name="Z_047384A4_E844_4BB4_B522_1CE13C4699E4_.wvu.Cols" localSheetId="0" hidden="1">メイン!$I:$IV</definedName>
    <definedName name="Z_047384A4_E844_4BB4_B522_1CE13C4699E4_.wvu.Cols" localSheetId="2" hidden="1">配慮!$H:$IW</definedName>
    <definedName name="Z_047384A4_E844_4BB4_B522_1CE13C4699E4_.wvu.PrintArea" localSheetId="9" hidden="1">クレジット!$A$1:$S$37</definedName>
    <definedName name="Z_047384A4_E844_4BB4_B522_1CE13C4699E4_.wvu.PrintArea" localSheetId="0" hidden="1">メイン!$A$1:$G$74</definedName>
    <definedName name="Z_047384A4_E844_4BB4_B522_1CE13C4699E4_.wvu.PrintArea" localSheetId="1" hidden="1">結果!$A$1:$P$99</definedName>
    <definedName name="Z_047384A4_E844_4BB4_B522_1CE13C4699E4_.wvu.Rows" localSheetId="9" hidden="1">クレジット!$39:$65536,クレジット!$38:$38</definedName>
    <definedName name="Z_047384A4_E844_4BB4_B522_1CE13C4699E4_.wvu.Rows" localSheetId="0" hidden="1">メイン!$113:$65541,メイン!$94:$112</definedName>
    <definedName name="Z_047384A4_E844_4BB4_B522_1CE13C4699E4_.wvu.Rows" localSheetId="1" hidden="1">結果!$217:$65538,結果!$18:$21,結果!$72:$94,結果!$100:$216</definedName>
    <definedName name="Z_047384A4_E844_4BB4_B522_1CE13C4699E4_.wvu.Rows" localSheetId="2" hidden="1">配慮!$11:$65391,配慮!#REF!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0" i="4" l="1"/>
  <c r="E219" i="29" l="1"/>
  <c r="E43" i="31" l="1"/>
  <c r="D5" i="7" l="1"/>
  <c r="D7" i="7"/>
  <c r="Q8" i="28" l="1"/>
  <c r="E56" i="33" l="1"/>
  <c r="E32" i="33"/>
  <c r="D26" i="33" s="1"/>
  <c r="D44" i="33" l="1"/>
  <c r="E46" i="32"/>
  <c r="D38" i="32" s="1"/>
  <c r="E37" i="30"/>
  <c r="D27" i="30" s="1"/>
  <c r="D14" i="30"/>
  <c r="D13" i="30"/>
  <c r="D17" i="33" l="1"/>
  <c r="E141" i="29"/>
  <c r="D212" i="29"/>
  <c r="D204" i="29" s="1"/>
  <c r="E84" i="29"/>
  <c r="D78" i="29" s="1"/>
  <c r="D70" i="29" s="1"/>
  <c r="D73" i="29" s="1"/>
  <c r="E37" i="29" l="1"/>
  <c r="J12" i="4" l="1"/>
  <c r="D12" i="4" l="1"/>
  <c r="E17" i="4"/>
  <c r="D20" i="31" l="1"/>
  <c r="D19" i="31"/>
  <c r="D23" i="31" l="1"/>
  <c r="D21" i="31"/>
  <c r="D22" i="31"/>
  <c r="E131" i="31" l="1"/>
  <c r="D123" i="31" s="1"/>
  <c r="E26" i="32"/>
  <c r="D16" i="32" s="1"/>
  <c r="A9" i="33"/>
  <c r="A19" i="33"/>
  <c r="A37" i="33" l="1"/>
  <c r="I2" i="28" l="1"/>
  <c r="H2" i="28"/>
  <c r="D18" i="30" l="1"/>
  <c r="H1" i="32"/>
  <c r="H1" i="33"/>
  <c r="H1" i="31"/>
  <c r="H1" i="30"/>
  <c r="B6" i="7" l="1"/>
  <c r="J36" i="31" l="1"/>
  <c r="D36" i="31" s="1"/>
  <c r="AK92" i="28" l="1"/>
  <c r="AJ92" i="28"/>
  <c r="AI92" i="28"/>
  <c r="AH92" i="28"/>
  <c r="L60" i="28"/>
  <c r="D136" i="32"/>
  <c r="D135" i="32"/>
  <c r="D134" i="32"/>
  <c r="D133" i="32"/>
  <c r="D132" i="32"/>
  <c r="D127" i="32"/>
  <c r="D126" i="32"/>
  <c r="D125" i="32"/>
  <c r="D124" i="32"/>
  <c r="D123" i="32"/>
  <c r="D118" i="32"/>
  <c r="D117" i="32"/>
  <c r="D116" i="32"/>
  <c r="D115" i="32"/>
  <c r="D114" i="32"/>
  <c r="D107" i="32"/>
  <c r="D106" i="32"/>
  <c r="D105" i="32"/>
  <c r="D104" i="32"/>
  <c r="D103" i="32"/>
  <c r="D96" i="32"/>
  <c r="D95" i="32"/>
  <c r="D94" i="32"/>
  <c r="D93" i="32"/>
  <c r="D92" i="32"/>
  <c r="D75" i="32"/>
  <c r="D74" i="32"/>
  <c r="D73" i="32"/>
  <c r="D72" i="32"/>
  <c r="D71" i="32"/>
  <c r="D65" i="32"/>
  <c r="D64" i="32"/>
  <c r="D63" i="32"/>
  <c r="D62" i="32"/>
  <c r="D61" i="32"/>
  <c r="D115" i="31"/>
  <c r="D354" i="29"/>
  <c r="D353" i="29"/>
  <c r="D352" i="29"/>
  <c r="D351" i="29"/>
  <c r="D350" i="29"/>
  <c r="E304" i="29"/>
  <c r="D297" i="29" s="1"/>
  <c r="D118" i="29"/>
  <c r="D119" i="29"/>
  <c r="D120" i="29"/>
  <c r="D121" i="29"/>
  <c r="D14" i="4" l="1"/>
  <c r="L87" i="28" l="1"/>
  <c r="L88" i="28"/>
  <c r="L85" i="28"/>
  <c r="L84" i="28"/>
  <c r="L83" i="28"/>
  <c r="L81" i="28"/>
  <c r="L79" i="28"/>
  <c r="L78" i="28"/>
  <c r="L77" i="28"/>
  <c r="L76" i="28"/>
  <c r="L67" i="28"/>
  <c r="L66" i="28"/>
  <c r="L65" i="28"/>
  <c r="L64" i="28"/>
  <c r="L62" i="28"/>
  <c r="L59" i="28"/>
  <c r="L56" i="28"/>
  <c r="L54" i="28"/>
  <c r="L53" i="28"/>
  <c r="L51" i="28"/>
  <c r="L48" i="28"/>
  <c r="L47" i="28"/>
  <c r="L45" i="28"/>
  <c r="L44" i="28"/>
  <c r="L43" i="28"/>
  <c r="L42" i="28"/>
  <c r="L39" i="28"/>
  <c r="L38" i="28"/>
  <c r="L36" i="28"/>
  <c r="L35" i="28"/>
  <c r="L34" i="28"/>
  <c r="L33" i="28"/>
  <c r="L32" i="28"/>
  <c r="L31" i="28"/>
  <c r="L29" i="28"/>
  <c r="L28" i="28"/>
  <c r="L27" i="28"/>
  <c r="L26" i="28"/>
  <c r="L24" i="28"/>
  <c r="L23" i="28"/>
  <c r="L20" i="28"/>
  <c r="L18" i="28"/>
  <c r="L17" i="28"/>
  <c r="L15" i="28"/>
  <c r="L14" i="28"/>
  <c r="L13" i="28"/>
  <c r="L12" i="28"/>
  <c r="D382" i="29" l="1"/>
  <c r="D381" i="29"/>
  <c r="D380" i="29"/>
  <c r="D379" i="29"/>
  <c r="D378" i="29"/>
  <c r="D373" i="29"/>
  <c r="D372" i="29"/>
  <c r="D371" i="29"/>
  <c r="D370" i="29"/>
  <c r="D369" i="29"/>
  <c r="D363" i="29"/>
  <c r="D362" i="29"/>
  <c r="D361" i="29"/>
  <c r="D360" i="29"/>
  <c r="D359" i="29"/>
  <c r="D344" i="29"/>
  <c r="D343" i="29"/>
  <c r="D342" i="29"/>
  <c r="D341" i="29"/>
  <c r="D340" i="29"/>
  <c r="D334" i="29"/>
  <c r="D333" i="29"/>
  <c r="D332" i="29"/>
  <c r="D331" i="29"/>
  <c r="D330" i="29"/>
  <c r="E325" i="29"/>
  <c r="D316" i="29" s="1"/>
  <c r="D285" i="29"/>
  <c r="D284" i="29"/>
  <c r="D283" i="29"/>
  <c r="D282" i="29"/>
  <c r="D281" i="29"/>
  <c r="D276" i="29"/>
  <c r="D275" i="29"/>
  <c r="D274" i="29"/>
  <c r="D273" i="29"/>
  <c r="D272" i="29"/>
  <c r="D266" i="29"/>
  <c r="D265" i="29"/>
  <c r="D264" i="29"/>
  <c r="D263" i="29"/>
  <c r="D262" i="29"/>
  <c r="D257" i="29"/>
  <c r="D256" i="29"/>
  <c r="D255" i="29"/>
  <c r="D254" i="29"/>
  <c r="D253" i="29"/>
  <c r="D247" i="29"/>
  <c r="D246" i="29"/>
  <c r="D245" i="29"/>
  <c r="D244" i="29"/>
  <c r="D243" i="29"/>
  <c r="D238" i="29"/>
  <c r="D237" i="29"/>
  <c r="D236" i="29"/>
  <c r="D235" i="29"/>
  <c r="D234" i="29"/>
  <c r="D229" i="29"/>
  <c r="D228" i="29"/>
  <c r="D227" i="29"/>
  <c r="D226" i="29"/>
  <c r="D225" i="29"/>
  <c r="D209" i="29"/>
  <c r="D208" i="29"/>
  <c r="D207" i="29"/>
  <c r="D206" i="29"/>
  <c r="D205" i="29"/>
  <c r="D199" i="29"/>
  <c r="D198" i="29"/>
  <c r="D197" i="29"/>
  <c r="D196" i="29"/>
  <c r="D195" i="29"/>
  <c r="D190" i="29"/>
  <c r="D189" i="29"/>
  <c r="D188" i="29"/>
  <c r="D187" i="29"/>
  <c r="D186" i="29"/>
  <c r="D181" i="29"/>
  <c r="D180" i="29"/>
  <c r="D179" i="29"/>
  <c r="D178" i="29"/>
  <c r="D177" i="29"/>
  <c r="D171" i="29"/>
  <c r="D170" i="29"/>
  <c r="D169" i="29"/>
  <c r="D168" i="29"/>
  <c r="D167" i="29"/>
  <c r="D161" i="29"/>
  <c r="D160" i="29"/>
  <c r="D159" i="29"/>
  <c r="D158" i="29"/>
  <c r="D157" i="29"/>
  <c r="D151" i="29"/>
  <c r="D150" i="29"/>
  <c r="D149" i="29"/>
  <c r="D148" i="29"/>
  <c r="D147" i="29"/>
  <c r="D133" i="29"/>
  <c r="D125" i="29" s="1"/>
  <c r="D117" i="29"/>
  <c r="E112" i="29"/>
  <c r="D106" i="29" s="1"/>
  <c r="D94" i="29"/>
  <c r="D93" i="29"/>
  <c r="D92" i="29"/>
  <c r="D91" i="29"/>
  <c r="D90" i="29"/>
  <c r="D75" i="29"/>
  <c r="D74" i="29"/>
  <c r="D72" i="29"/>
  <c r="D71" i="29"/>
  <c r="E66" i="29"/>
  <c r="D61" i="29" s="1"/>
  <c r="D43" i="29"/>
  <c r="D44" i="29"/>
  <c r="D45" i="29"/>
  <c r="D46" i="29"/>
  <c r="D47" i="29"/>
  <c r="D66" i="30"/>
  <c r="D65" i="30"/>
  <c r="D64" i="30"/>
  <c r="D63" i="30"/>
  <c r="D62" i="30"/>
  <c r="D56" i="30"/>
  <c r="D55" i="30"/>
  <c r="D54" i="30"/>
  <c r="D53" i="30"/>
  <c r="D52" i="30"/>
  <c r="D46" i="30"/>
  <c r="D45" i="30"/>
  <c r="D44" i="30"/>
  <c r="D43" i="30"/>
  <c r="D42" i="30"/>
  <c r="D12" i="30"/>
  <c r="D11" i="30"/>
  <c r="D10" i="30"/>
  <c r="E110" i="31"/>
  <c r="L69" i="28" s="1"/>
  <c r="D90" i="31"/>
  <c r="D89" i="31"/>
  <c r="D88" i="31"/>
  <c r="D87" i="31"/>
  <c r="D86" i="31"/>
  <c r="D81" i="31"/>
  <c r="D80" i="31"/>
  <c r="D79" i="31"/>
  <c r="D78" i="31"/>
  <c r="D77" i="31"/>
  <c r="D71" i="31"/>
  <c r="D70" i="31"/>
  <c r="D69" i="31"/>
  <c r="D68" i="31"/>
  <c r="D67" i="31"/>
  <c r="D62" i="31"/>
  <c r="D61" i="31"/>
  <c r="D60" i="31"/>
  <c r="D59" i="31"/>
  <c r="D58" i="31"/>
  <c r="D52" i="31"/>
  <c r="D51" i="31"/>
  <c r="D50" i="31"/>
  <c r="D49" i="31"/>
  <c r="D48" i="31"/>
  <c r="D14" i="31"/>
  <c r="D13" i="31"/>
  <c r="D12" i="31"/>
  <c r="D11" i="31"/>
  <c r="D10" i="31"/>
  <c r="D55" i="32"/>
  <c r="D54" i="32"/>
  <c r="D53" i="32"/>
  <c r="D52" i="32"/>
  <c r="D51" i="32"/>
  <c r="D308" i="29" l="1"/>
  <c r="D312" i="29" s="1"/>
  <c r="D52" i="29"/>
  <c r="D98" i="29"/>
  <c r="D102" i="29" s="1"/>
  <c r="D8" i="32"/>
  <c r="D10" i="32" s="1"/>
  <c r="D30" i="32"/>
  <c r="L75" i="28" s="1"/>
  <c r="D27" i="31"/>
  <c r="D126" i="29"/>
  <c r="D289" i="29"/>
  <c r="D293" i="29" s="1"/>
  <c r="D120" i="31"/>
  <c r="D116" i="31"/>
  <c r="D119" i="31"/>
  <c r="D118" i="31"/>
  <c r="D97" i="31"/>
  <c r="D100" i="31"/>
  <c r="D96" i="31"/>
  <c r="D99" i="31"/>
  <c r="D98" i="31"/>
  <c r="D23" i="33"/>
  <c r="D22" i="33"/>
  <c r="D21" i="33"/>
  <c r="D20" i="33"/>
  <c r="D19" i="33"/>
  <c r="D13" i="33"/>
  <c r="D12" i="33"/>
  <c r="D11" i="33"/>
  <c r="D10" i="33"/>
  <c r="D9" i="33"/>
  <c r="D29" i="31" l="1"/>
  <c r="D31" i="31"/>
  <c r="D32" i="31"/>
  <c r="D30" i="31"/>
  <c r="D33" i="31"/>
  <c r="L61" i="28"/>
  <c r="D313" i="29"/>
  <c r="D36" i="33"/>
  <c r="L89" i="28" s="1"/>
  <c r="D309" i="29"/>
  <c r="D9" i="32"/>
  <c r="L74" i="28"/>
  <c r="D11" i="32"/>
  <c r="D12" i="32"/>
  <c r="D13" i="32"/>
  <c r="D117" i="31"/>
  <c r="L71" i="28"/>
  <c r="D21" i="30"/>
  <c r="L52" i="28"/>
  <c r="D291" i="29"/>
  <c r="D310" i="29"/>
  <c r="L41" i="28"/>
  <c r="D128" i="29"/>
  <c r="D100" i="29"/>
  <c r="L19" i="28"/>
  <c r="D127" i="29"/>
  <c r="L21" i="28"/>
  <c r="D130" i="29"/>
  <c r="D55" i="29"/>
  <c r="L16" i="28"/>
  <c r="D129" i="29"/>
  <c r="D292" i="29"/>
  <c r="L40" i="28"/>
  <c r="D311" i="29"/>
  <c r="D294" i="29"/>
  <c r="D290" i="29"/>
  <c r="D103" i="29"/>
  <c r="D99" i="29"/>
  <c r="D101" i="29"/>
  <c r="D58" i="29"/>
  <c r="D57" i="29"/>
  <c r="D56" i="29"/>
  <c r="D54" i="29"/>
  <c r="D22" i="30"/>
  <c r="D24" i="30"/>
  <c r="D23" i="30"/>
  <c r="D20" i="30"/>
  <c r="D35" i="32"/>
  <c r="D31" i="32"/>
  <c r="D32" i="32"/>
  <c r="D34" i="32"/>
  <c r="D33" i="32"/>
  <c r="H1" i="29"/>
  <c r="D32" i="29"/>
  <c r="D31" i="29"/>
  <c r="D30" i="29"/>
  <c r="D29" i="29"/>
  <c r="D28" i="29"/>
  <c r="D23" i="29"/>
  <c r="D22" i="29"/>
  <c r="D21" i="29"/>
  <c r="D20" i="29"/>
  <c r="D19" i="29"/>
  <c r="D14" i="29"/>
  <c r="D13" i="29"/>
  <c r="D12" i="29"/>
  <c r="D11" i="29"/>
  <c r="D10" i="29"/>
  <c r="U8" i="28"/>
  <c r="T8" i="28"/>
  <c r="S8" i="28"/>
  <c r="R8" i="28"/>
  <c r="D39" i="33" l="1"/>
  <c r="D40" i="33"/>
  <c r="D37" i="33"/>
  <c r="D38" i="33"/>
  <c r="D41" i="33"/>
  <c r="V13" i="28"/>
  <c r="M13" i="28" s="1"/>
  <c r="N13" i="28" s="1"/>
  <c r="V85" i="28"/>
  <c r="M85" i="28" s="1"/>
  <c r="N85" i="28" s="1"/>
  <c r="V75" i="28"/>
  <c r="M75" i="28" s="1"/>
  <c r="N75" i="28" s="1"/>
  <c r="V64" i="28"/>
  <c r="M64" i="28" s="1"/>
  <c r="N64" i="28" s="1"/>
  <c r="V53" i="28"/>
  <c r="M53" i="28" s="1"/>
  <c r="N53" i="28" s="1"/>
  <c r="V39" i="28"/>
  <c r="M39" i="28" s="1"/>
  <c r="N39" i="28" s="1"/>
  <c r="V20" i="28"/>
  <c r="M20" i="28" s="1"/>
  <c r="N20" i="28" s="1"/>
  <c r="V16" i="28"/>
  <c r="M16" i="28" s="1"/>
  <c r="N16" i="28" s="1"/>
  <c r="V12" i="28"/>
  <c r="V88" i="28"/>
  <c r="M88" i="28" s="1"/>
  <c r="N88" i="28" s="1"/>
  <c r="V84" i="28"/>
  <c r="M84" i="28" s="1"/>
  <c r="N84" i="28" s="1"/>
  <c r="V78" i="28"/>
  <c r="M78" i="28" s="1"/>
  <c r="N78" i="28" s="1"/>
  <c r="V74" i="28"/>
  <c r="M74" i="28" s="1"/>
  <c r="N74" i="28" s="1"/>
  <c r="V70" i="28"/>
  <c r="M70" i="28" s="1"/>
  <c r="N70" i="28" s="1"/>
  <c r="V63" i="28"/>
  <c r="M63" i="28" s="1"/>
  <c r="N63" i="28" s="1"/>
  <c r="V60" i="28"/>
  <c r="M60" i="28" s="1"/>
  <c r="N60" i="28" s="1"/>
  <c r="V56" i="28"/>
  <c r="M56" i="28" s="1"/>
  <c r="N56" i="28" s="1"/>
  <c r="V52" i="28"/>
  <c r="M52" i="28" s="1"/>
  <c r="N52" i="28" s="1"/>
  <c r="V48" i="28"/>
  <c r="M48" i="28" s="1"/>
  <c r="N48" i="28" s="1"/>
  <c r="V44" i="28"/>
  <c r="M44" i="28" s="1"/>
  <c r="N44" i="28" s="1"/>
  <c r="V42" i="28"/>
  <c r="M42" i="28" s="1"/>
  <c r="N42" i="28" s="1"/>
  <c r="V38" i="28"/>
  <c r="M38" i="28" s="1"/>
  <c r="N38" i="28" s="1"/>
  <c r="V34" i="28"/>
  <c r="M34" i="28" s="1"/>
  <c r="N34" i="28" s="1"/>
  <c r="V30" i="28"/>
  <c r="M30" i="28" s="1"/>
  <c r="N30" i="28" s="1"/>
  <c r="V26" i="28"/>
  <c r="M26" i="28" s="1"/>
  <c r="N26" i="28" s="1"/>
  <c r="V23" i="28"/>
  <c r="M23" i="28" s="1"/>
  <c r="N23" i="28" s="1"/>
  <c r="V17" i="28"/>
  <c r="M17" i="28" s="1"/>
  <c r="N17" i="28" s="1"/>
  <c r="J17" i="28" s="1"/>
  <c r="V71" i="28"/>
  <c r="M71" i="28" s="1"/>
  <c r="N71" i="28" s="1"/>
  <c r="V49" i="28"/>
  <c r="M49" i="28" s="1"/>
  <c r="N49" i="28" s="1"/>
  <c r="V27" i="28"/>
  <c r="M27" i="28" s="1"/>
  <c r="N27" i="28" s="1"/>
  <c r="V19" i="28"/>
  <c r="M19" i="28" s="1"/>
  <c r="N19" i="28" s="1"/>
  <c r="V15" i="28"/>
  <c r="M15" i="28" s="1"/>
  <c r="N15" i="28" s="1"/>
  <c r="V11" i="28"/>
  <c r="V87" i="28"/>
  <c r="M87" i="28" s="1"/>
  <c r="N87" i="28" s="1"/>
  <c r="J87" i="28" s="1"/>
  <c r="Y60" i="4" s="1"/>
  <c r="V83" i="28"/>
  <c r="M83" i="28" s="1"/>
  <c r="N83" i="28" s="1"/>
  <c r="V81" i="28"/>
  <c r="M81" i="28" s="1"/>
  <c r="N81" i="28" s="1"/>
  <c r="V77" i="28"/>
  <c r="M77" i="28" s="1"/>
  <c r="N77" i="28" s="1"/>
  <c r="J77" i="28" s="1"/>
  <c r="V73" i="28"/>
  <c r="M73" i="28" s="1"/>
  <c r="N73" i="28" s="1"/>
  <c r="V69" i="28"/>
  <c r="M69" i="28" s="1"/>
  <c r="N69" i="28" s="1"/>
  <c r="V66" i="28"/>
  <c r="M66" i="28" s="1"/>
  <c r="N66" i="28" s="1"/>
  <c r="V62" i="28"/>
  <c r="M62" i="28" s="1"/>
  <c r="N62" i="28" s="1"/>
  <c r="V59" i="28"/>
  <c r="M59" i="28" s="1"/>
  <c r="N59" i="28" s="1"/>
  <c r="V55" i="28"/>
  <c r="M55" i="28" s="1"/>
  <c r="N55" i="28" s="1"/>
  <c r="V51" i="28"/>
  <c r="M51" i="28" s="1"/>
  <c r="N51" i="28" s="1"/>
  <c r="V47" i="28"/>
  <c r="M47" i="28" s="1"/>
  <c r="N47" i="28" s="1"/>
  <c r="V43" i="28"/>
  <c r="M43" i="28" s="1"/>
  <c r="N43" i="28" s="1"/>
  <c r="V41" i="28"/>
  <c r="M41" i="28" s="1"/>
  <c r="N41" i="28" s="1"/>
  <c r="V37" i="28"/>
  <c r="M37" i="28" s="1"/>
  <c r="N37" i="28" s="1"/>
  <c r="V33" i="28"/>
  <c r="M33" i="28" s="1"/>
  <c r="N33" i="28" s="1"/>
  <c r="V29" i="28"/>
  <c r="M29" i="28" s="1"/>
  <c r="N29" i="28" s="1"/>
  <c r="V25" i="28"/>
  <c r="M25" i="28" s="1"/>
  <c r="N25" i="28" s="1"/>
  <c r="V22" i="28"/>
  <c r="M22" i="28" s="1"/>
  <c r="N22" i="28" s="1"/>
  <c r="V9" i="28"/>
  <c r="V89" i="28"/>
  <c r="M89" i="28" s="1"/>
  <c r="N89" i="28" s="1"/>
  <c r="V79" i="28"/>
  <c r="M79" i="28" s="1"/>
  <c r="N79" i="28" s="1"/>
  <c r="V67" i="28"/>
  <c r="M67" i="28" s="1"/>
  <c r="N67" i="28" s="1"/>
  <c r="V57" i="28"/>
  <c r="M57" i="28" s="1"/>
  <c r="N57" i="28" s="1"/>
  <c r="V45" i="28"/>
  <c r="M45" i="28" s="1"/>
  <c r="N45" i="28" s="1"/>
  <c r="V35" i="28"/>
  <c r="M35" i="28" s="1"/>
  <c r="N35" i="28" s="1"/>
  <c r="V31" i="28"/>
  <c r="M31" i="28" s="1"/>
  <c r="N31" i="28" s="1"/>
  <c r="V18" i="28"/>
  <c r="M18" i="28" s="1"/>
  <c r="N18" i="28" s="1"/>
  <c r="J18" i="28" s="1"/>
  <c r="V14" i="28"/>
  <c r="M14" i="28" s="1"/>
  <c r="N14" i="28" s="1"/>
  <c r="J14" i="28" s="1"/>
  <c r="V10" i="28"/>
  <c r="V86" i="28"/>
  <c r="M86" i="28" s="1"/>
  <c r="N86" i="28" s="1"/>
  <c r="V82" i="28"/>
  <c r="M82" i="28" s="1"/>
  <c r="N82" i="28" s="1"/>
  <c r="V80" i="28"/>
  <c r="M80" i="28" s="1"/>
  <c r="N80" i="28" s="1"/>
  <c r="V76" i="28"/>
  <c r="M76" i="28" s="1"/>
  <c r="N76" i="28" s="1"/>
  <c r="V72" i="28"/>
  <c r="M72" i="28" s="1"/>
  <c r="N72" i="28" s="1"/>
  <c r="V68" i="28"/>
  <c r="M68" i="28" s="1"/>
  <c r="N68" i="28" s="1"/>
  <c r="V65" i="28"/>
  <c r="M65" i="28" s="1"/>
  <c r="N65" i="28" s="1"/>
  <c r="V61" i="28"/>
  <c r="M61" i="28" s="1"/>
  <c r="N61" i="28" s="1"/>
  <c r="V58" i="28"/>
  <c r="M58" i="28" s="1"/>
  <c r="N58" i="28" s="1"/>
  <c r="V54" i="28"/>
  <c r="M54" i="28" s="1"/>
  <c r="N54" i="28" s="1"/>
  <c r="V50" i="28"/>
  <c r="M50" i="28" s="1"/>
  <c r="N50" i="28" s="1"/>
  <c r="V46" i="28"/>
  <c r="M46" i="28" s="1"/>
  <c r="N46" i="28" s="1"/>
  <c r="V40" i="28"/>
  <c r="M40" i="28" s="1"/>
  <c r="N40" i="28" s="1"/>
  <c r="V36" i="28"/>
  <c r="M36" i="28" s="1"/>
  <c r="N36" i="28" s="1"/>
  <c r="V32" i="28"/>
  <c r="M32" i="28" s="1"/>
  <c r="N32" i="28" s="1"/>
  <c r="V28" i="28"/>
  <c r="M28" i="28" s="1"/>
  <c r="N28" i="28" s="1"/>
  <c r="V24" i="28"/>
  <c r="M24" i="28" s="1"/>
  <c r="N24" i="28" s="1"/>
  <c r="V21" i="28"/>
  <c r="M21" i="28" s="1"/>
  <c r="N21" i="28" s="1"/>
  <c r="B3" i="28"/>
  <c r="O73" i="28" l="1"/>
  <c r="AL87" i="28"/>
  <c r="AM87" i="28"/>
  <c r="AN87" i="28"/>
  <c r="AO87" i="28"/>
  <c r="AL14" i="28"/>
  <c r="AM14" i="28"/>
  <c r="AN14" i="28"/>
  <c r="AO14" i="28"/>
  <c r="AL18" i="28"/>
  <c r="AM18" i="28"/>
  <c r="AN18" i="28"/>
  <c r="AO18" i="28"/>
  <c r="AL77" i="28"/>
  <c r="AM77" i="28"/>
  <c r="AN77" i="28"/>
  <c r="AO77" i="28"/>
  <c r="M12" i="28"/>
  <c r="N12" i="28" s="1"/>
  <c r="J12" i="28" s="1"/>
  <c r="O63" i="28"/>
  <c r="O30" i="28"/>
  <c r="O22" i="28"/>
  <c r="O25" i="28"/>
  <c r="O58" i="28"/>
  <c r="J35" i="33"/>
  <c r="J34" i="33" s="1"/>
  <c r="J89" i="28"/>
  <c r="Y62" i="4" s="1"/>
  <c r="J17" i="30"/>
  <c r="J52" i="28"/>
  <c r="J51" i="29"/>
  <c r="J50" i="29" s="1"/>
  <c r="J124" i="29"/>
  <c r="J123" i="29" s="1"/>
  <c r="J288" i="29"/>
  <c r="J287" i="29" s="1"/>
  <c r="J40" i="28"/>
  <c r="J307" i="29"/>
  <c r="J306" i="29" s="1"/>
  <c r="J97" i="29"/>
  <c r="J96" i="29" s="1"/>
  <c r="J19" i="28"/>
  <c r="J114" i="31"/>
  <c r="J113" i="31" s="1"/>
  <c r="J7" i="32"/>
  <c r="J6" i="32" s="1"/>
  <c r="J154" i="29"/>
  <c r="J153" i="29" s="1"/>
  <c r="J24" i="28"/>
  <c r="J84" i="31"/>
  <c r="J83" i="31" s="1"/>
  <c r="J67" i="28"/>
  <c r="J75" i="31"/>
  <c r="J74" i="31" s="1"/>
  <c r="J66" i="28"/>
  <c r="J41" i="29"/>
  <c r="J40" i="29" s="1"/>
  <c r="J15" i="28"/>
  <c r="J165" i="29"/>
  <c r="J164" i="29" s="1"/>
  <c r="J60" i="30"/>
  <c r="J59" i="30" s="1"/>
  <c r="J49" i="32"/>
  <c r="J48" i="32" s="1"/>
  <c r="J76" i="28"/>
  <c r="J251" i="29"/>
  <c r="J250" i="29" s="1"/>
  <c r="J35" i="28"/>
  <c r="J94" i="31"/>
  <c r="J93" i="31" s="1"/>
  <c r="J279" i="29"/>
  <c r="J278" i="29" s="1"/>
  <c r="J39" i="28"/>
  <c r="J223" i="29"/>
  <c r="J222" i="29" s="1"/>
  <c r="J32" i="28"/>
  <c r="J65" i="31"/>
  <c r="J64" i="31" s="1"/>
  <c r="J65" i="28"/>
  <c r="J26" i="29"/>
  <c r="J25" i="29" s="1"/>
  <c r="J357" i="29"/>
  <c r="J356" i="29" s="1"/>
  <c r="J45" i="28"/>
  <c r="J193" i="29"/>
  <c r="J192" i="29" s="1"/>
  <c r="J29" i="28"/>
  <c r="J337" i="29"/>
  <c r="J336" i="29" s="1"/>
  <c r="J43" i="28"/>
  <c r="J8" i="31"/>
  <c r="J7" i="31" s="1"/>
  <c r="J6" i="33"/>
  <c r="J5" i="33" s="1"/>
  <c r="J175" i="29"/>
  <c r="J174" i="29" s="1"/>
  <c r="J27" i="28"/>
  <c r="J69" i="29"/>
  <c r="J68" i="29" s="1"/>
  <c r="J241" i="29"/>
  <c r="J240" i="29" s="1"/>
  <c r="J34" i="28"/>
  <c r="J376" i="29"/>
  <c r="J375" i="29" s="1"/>
  <c r="J48" i="28"/>
  <c r="J68" i="32"/>
  <c r="J67" i="32" s="1"/>
  <c r="J78" i="28"/>
  <c r="J40" i="30"/>
  <c r="J39" i="30" s="1"/>
  <c r="J53" i="28"/>
  <c r="J17" i="29"/>
  <c r="J16" i="29" s="1"/>
  <c r="J13" i="28"/>
  <c r="J41" i="28"/>
  <c r="J203" i="29"/>
  <c r="J202" i="29" s="1"/>
  <c r="J7" i="30"/>
  <c r="J6" i="30" s="1"/>
  <c r="J100" i="32"/>
  <c r="J99" i="32" s="1"/>
  <c r="J328" i="29"/>
  <c r="J327" i="29" s="1"/>
  <c r="J42" i="28"/>
  <c r="J16" i="33"/>
  <c r="J15" i="33" s="1"/>
  <c r="J88" i="28"/>
  <c r="Y61" i="4" s="1"/>
  <c r="J184" i="29"/>
  <c r="J183" i="29" s="1"/>
  <c r="J28" i="28"/>
  <c r="J26" i="31"/>
  <c r="J25" i="31" s="1"/>
  <c r="J61" i="28"/>
  <c r="J90" i="32"/>
  <c r="J89" i="32" s="1"/>
  <c r="J79" i="28"/>
  <c r="J111" i="32"/>
  <c r="J110" i="32" s="1"/>
  <c r="J347" i="29"/>
  <c r="J346" i="29" s="1"/>
  <c r="J44" i="28"/>
  <c r="J60" i="28"/>
  <c r="J260" i="29"/>
  <c r="J259" i="29" s="1"/>
  <c r="J36" i="28"/>
  <c r="J49" i="30"/>
  <c r="J48" i="30" s="1"/>
  <c r="J54" i="28"/>
  <c r="J88" i="29"/>
  <c r="J87" i="29" s="1"/>
  <c r="J232" i="29"/>
  <c r="J231" i="29" s="1"/>
  <c r="J33" i="28"/>
  <c r="J367" i="29"/>
  <c r="J366" i="29" s="1"/>
  <c r="J46" i="31"/>
  <c r="J45" i="31" s="1"/>
  <c r="J62" i="28"/>
  <c r="J59" i="32"/>
  <c r="J58" i="32" s="1"/>
  <c r="J145" i="29"/>
  <c r="J144" i="29" s="1"/>
  <c r="J270" i="29"/>
  <c r="J269" i="29" s="1"/>
  <c r="J121" i="32"/>
  <c r="J120" i="32" s="1"/>
  <c r="J84" i="28"/>
  <c r="J115" i="29"/>
  <c r="J114" i="29" s="1"/>
  <c r="J20" i="28"/>
  <c r="J56" i="31"/>
  <c r="J55" i="31" s="1"/>
  <c r="J29" i="32"/>
  <c r="J28" i="32" s="1"/>
  <c r="J75" i="28"/>
  <c r="J130" i="32"/>
  <c r="J129" i="32" s="1"/>
  <c r="J85" i="28"/>
  <c r="J8" i="29" l="1"/>
  <c r="J7" i="29" s="1"/>
  <c r="J58" i="28"/>
  <c r="Y49" i="4" s="1"/>
  <c r="AM12" i="28"/>
  <c r="AN12" i="28"/>
  <c r="AL12" i="28"/>
  <c r="AO12" i="28"/>
  <c r="AL32" i="28"/>
  <c r="AM32" i="28"/>
  <c r="AN32" i="28"/>
  <c r="AO32" i="28"/>
  <c r="AL84" i="28"/>
  <c r="AM84" i="28"/>
  <c r="AO84" i="28"/>
  <c r="AN84" i="28"/>
  <c r="AL33" i="28"/>
  <c r="AM33" i="28"/>
  <c r="AN33" i="28"/>
  <c r="AO33" i="28"/>
  <c r="AL60" i="28"/>
  <c r="AM60" i="28"/>
  <c r="AO60" i="28"/>
  <c r="AN60" i="28"/>
  <c r="AL79" i="28"/>
  <c r="AM79" i="28"/>
  <c r="AN79" i="28"/>
  <c r="AO79" i="28"/>
  <c r="AL28" i="28"/>
  <c r="AM28" i="28"/>
  <c r="AN28" i="28"/>
  <c r="AO28" i="28"/>
  <c r="AL42" i="28"/>
  <c r="AM42" i="28"/>
  <c r="AO42" i="28"/>
  <c r="AN42" i="28"/>
  <c r="AL53" i="28"/>
  <c r="AM53" i="28"/>
  <c r="AN53" i="28"/>
  <c r="AO53" i="28"/>
  <c r="AL48" i="28"/>
  <c r="AM48" i="28"/>
  <c r="AO48" i="28"/>
  <c r="AN48" i="28"/>
  <c r="AL17" i="28"/>
  <c r="AM17" i="28"/>
  <c r="AN17" i="28"/>
  <c r="AO17" i="28"/>
  <c r="AL29" i="28"/>
  <c r="AM29" i="28"/>
  <c r="AN29" i="28"/>
  <c r="AO29" i="28"/>
  <c r="AL35" i="28"/>
  <c r="AM35" i="28"/>
  <c r="AO35" i="28"/>
  <c r="AN35" i="28"/>
  <c r="AL66" i="28"/>
  <c r="AM66" i="28"/>
  <c r="AO66" i="28"/>
  <c r="AN66" i="28"/>
  <c r="AL24" i="28"/>
  <c r="AM24" i="28"/>
  <c r="AN24" i="28"/>
  <c r="AO24" i="28"/>
  <c r="AL19" i="28"/>
  <c r="AM19" i="28"/>
  <c r="AN19" i="28"/>
  <c r="AO19" i="28"/>
  <c r="AL54" i="28"/>
  <c r="AM54" i="28"/>
  <c r="AO54" i="28"/>
  <c r="AN54" i="28"/>
  <c r="AL40" i="28"/>
  <c r="AM40" i="28"/>
  <c r="AO40" i="28"/>
  <c r="AN40" i="28"/>
  <c r="AL62" i="28"/>
  <c r="AM62" i="28"/>
  <c r="AO62" i="28"/>
  <c r="AN62" i="28"/>
  <c r="AL41" i="28"/>
  <c r="AM41" i="28"/>
  <c r="AN41" i="28"/>
  <c r="AO41" i="28"/>
  <c r="AL65" i="28"/>
  <c r="AM65" i="28"/>
  <c r="AN65" i="28"/>
  <c r="AO65" i="28"/>
  <c r="AL39" i="28"/>
  <c r="AM39" i="28"/>
  <c r="AN39" i="28"/>
  <c r="AO39" i="28"/>
  <c r="AL89" i="28"/>
  <c r="AM89" i="28"/>
  <c r="AN89" i="28"/>
  <c r="AO89" i="28"/>
  <c r="AL75" i="28"/>
  <c r="AM75" i="28"/>
  <c r="AN75" i="28"/>
  <c r="AO75" i="28"/>
  <c r="AL52" i="28"/>
  <c r="AM52" i="28"/>
  <c r="AO52" i="28"/>
  <c r="AN52" i="28"/>
  <c r="AL85" i="28"/>
  <c r="AM85" i="28"/>
  <c r="AN85" i="28"/>
  <c r="AO85" i="28"/>
  <c r="AL36" i="28"/>
  <c r="AM36" i="28"/>
  <c r="AN36" i="28"/>
  <c r="AO36" i="28"/>
  <c r="AL44" i="28"/>
  <c r="AM44" i="28"/>
  <c r="AO44" i="28"/>
  <c r="AN44" i="28"/>
  <c r="AL20" i="28"/>
  <c r="AM20" i="28"/>
  <c r="AN20" i="28"/>
  <c r="AO20" i="28"/>
  <c r="AL61" i="28"/>
  <c r="AM61" i="28"/>
  <c r="AN61" i="28"/>
  <c r="AO61" i="28"/>
  <c r="Z62" i="4"/>
  <c r="AL88" i="28"/>
  <c r="AM88" i="28"/>
  <c r="AO88" i="28"/>
  <c r="AN88" i="28"/>
  <c r="AL13" i="28"/>
  <c r="AM13" i="28"/>
  <c r="AN13" i="28"/>
  <c r="AO13" i="28"/>
  <c r="AL78" i="28"/>
  <c r="AM78" i="28"/>
  <c r="AO78" i="28"/>
  <c r="AN78" i="28"/>
  <c r="AL34" i="28"/>
  <c r="AM34" i="28"/>
  <c r="AN34" i="28"/>
  <c r="AO34" i="28"/>
  <c r="AL27" i="28"/>
  <c r="AM27" i="28"/>
  <c r="AN27" i="28"/>
  <c r="AO27" i="28"/>
  <c r="AL43" i="28"/>
  <c r="AM43" i="28"/>
  <c r="AN43" i="28"/>
  <c r="AO43" i="28"/>
  <c r="AL45" i="28"/>
  <c r="AM45" i="28"/>
  <c r="AN45" i="28"/>
  <c r="AO45" i="28"/>
  <c r="AL76" i="28"/>
  <c r="AM76" i="28"/>
  <c r="AO76" i="28"/>
  <c r="AN76" i="28"/>
  <c r="AL15" i="28"/>
  <c r="AM15" i="28"/>
  <c r="AN15" i="28"/>
  <c r="AO15" i="28"/>
  <c r="AL67" i="28"/>
  <c r="AM67" i="28"/>
  <c r="AN67" i="28"/>
  <c r="AO67" i="28"/>
  <c r="O11" i="28"/>
  <c r="O37" i="28"/>
  <c r="J37" i="28" s="1"/>
  <c r="O8" i="28"/>
  <c r="S9" i="4" s="1"/>
  <c r="J16" i="28"/>
  <c r="J21" i="28"/>
  <c r="O80" i="28"/>
  <c r="J80" i="28" s="1"/>
  <c r="J81" i="28"/>
  <c r="O55" i="28"/>
  <c r="J55" i="28" s="1"/>
  <c r="J56" i="28"/>
  <c r="J74" i="28"/>
  <c r="J64" i="28"/>
  <c r="J38" i="28"/>
  <c r="J47" i="28"/>
  <c r="O46" i="28"/>
  <c r="J46" i="28" s="1"/>
  <c r="O82" i="28"/>
  <c r="J82" i="28" s="1"/>
  <c r="J83" i="28"/>
  <c r="J51" i="28"/>
  <c r="O50" i="28"/>
  <c r="O70" i="28"/>
  <c r="J70" i="28" s="1"/>
  <c r="J71" i="28"/>
  <c r="Z61" i="4"/>
  <c r="O86" i="28"/>
  <c r="J25" i="28"/>
  <c r="J26" i="28"/>
  <c r="J22" i="28"/>
  <c r="J23" i="28"/>
  <c r="J30" i="28"/>
  <c r="J31" i="28"/>
  <c r="J59" i="28"/>
  <c r="O68" i="28"/>
  <c r="J69" i="28"/>
  <c r="B9" i="7"/>
  <c r="B8" i="7"/>
  <c r="B7" i="7"/>
  <c r="B5" i="7"/>
  <c r="X57" i="4"/>
  <c r="H53" i="4" s="1"/>
  <c r="U57" i="4"/>
  <c r="C53" i="4" s="1"/>
  <c r="X46" i="4"/>
  <c r="L42" i="4" s="1"/>
  <c r="U46" i="4"/>
  <c r="I42" i="4" s="1"/>
  <c r="R46" i="4"/>
  <c r="C42" i="4" s="1"/>
  <c r="M8" i="4"/>
  <c r="C51" i="2"/>
  <c r="C53" i="2"/>
  <c r="C58" i="2"/>
  <c r="C61" i="2"/>
  <c r="C68" i="2"/>
  <c r="F74" i="2" s="1"/>
  <c r="C6" i="2"/>
  <c r="AN58" i="28" l="1"/>
  <c r="AO58" i="28"/>
  <c r="AM58" i="28"/>
  <c r="AL58" i="28"/>
  <c r="O49" i="28"/>
  <c r="O57" i="28"/>
  <c r="O10" i="28"/>
  <c r="T46" i="4" s="1"/>
  <c r="F25" i="4"/>
  <c r="S11" i="4"/>
  <c r="S15" i="4" s="1"/>
  <c r="B2" i="28"/>
  <c r="K5" i="4"/>
  <c r="AL22" i="28"/>
  <c r="AM22" i="28"/>
  <c r="AN22" i="28"/>
  <c r="AO22" i="28"/>
  <c r="AL47" i="28"/>
  <c r="AM47" i="28"/>
  <c r="AN47" i="28"/>
  <c r="AO47" i="28"/>
  <c r="AL31" i="28"/>
  <c r="AM31" i="28"/>
  <c r="AN31" i="28"/>
  <c r="AO31" i="28"/>
  <c r="AL26" i="28"/>
  <c r="AM26" i="28"/>
  <c r="AN26" i="28"/>
  <c r="AO26" i="28"/>
  <c r="AL71" i="28"/>
  <c r="AM71" i="28"/>
  <c r="AN71" i="28"/>
  <c r="AO71" i="28"/>
  <c r="AL83" i="28"/>
  <c r="AM83" i="28"/>
  <c r="AN83" i="28"/>
  <c r="AO83" i="28"/>
  <c r="AL38" i="28"/>
  <c r="AM38" i="28"/>
  <c r="AO38" i="28"/>
  <c r="AN38" i="28"/>
  <c r="V50" i="4"/>
  <c r="AL55" i="28"/>
  <c r="AM55" i="28"/>
  <c r="AN55" i="28"/>
  <c r="AO55" i="28"/>
  <c r="AL16" i="28"/>
  <c r="AM16" i="28"/>
  <c r="AN16" i="28"/>
  <c r="AO16" i="28"/>
  <c r="AL59" i="28"/>
  <c r="AM59" i="28"/>
  <c r="AN59" i="28"/>
  <c r="AO59" i="28"/>
  <c r="AL51" i="28"/>
  <c r="AM51" i="28"/>
  <c r="AN51" i="28"/>
  <c r="AO51" i="28"/>
  <c r="AL30" i="28"/>
  <c r="AM30" i="28"/>
  <c r="AN30" i="28"/>
  <c r="AO30" i="28"/>
  <c r="AL56" i="28"/>
  <c r="AM56" i="28"/>
  <c r="AO56" i="28"/>
  <c r="AN56" i="28"/>
  <c r="AL21" i="28"/>
  <c r="AM21" i="28"/>
  <c r="AN21" i="28"/>
  <c r="AO21" i="28"/>
  <c r="AL69" i="28"/>
  <c r="AM69" i="28"/>
  <c r="AN69" i="28"/>
  <c r="AO69" i="28"/>
  <c r="AL25" i="28"/>
  <c r="AM25" i="28"/>
  <c r="AN25" i="28"/>
  <c r="AO25" i="28"/>
  <c r="AL70" i="28"/>
  <c r="AM70" i="28"/>
  <c r="AO70" i="28"/>
  <c r="AN70" i="28"/>
  <c r="V62" i="4"/>
  <c r="AL82" i="28"/>
  <c r="AM82" i="28"/>
  <c r="AO82" i="28"/>
  <c r="AN82" i="28"/>
  <c r="AL64" i="28"/>
  <c r="AM64" i="28"/>
  <c r="AO64" i="28"/>
  <c r="AN64" i="28"/>
  <c r="AL81" i="28"/>
  <c r="AM81" i="28"/>
  <c r="AN81" i="28"/>
  <c r="AO81" i="28"/>
  <c r="AL23" i="28"/>
  <c r="AM23" i="28"/>
  <c r="AN23" i="28"/>
  <c r="AO23" i="28"/>
  <c r="AL46" i="28"/>
  <c r="AM46" i="28"/>
  <c r="AO46" i="28"/>
  <c r="AN46" i="28"/>
  <c r="AL74" i="28"/>
  <c r="AM74" i="28"/>
  <c r="AO74" i="28"/>
  <c r="AN74" i="28"/>
  <c r="V61" i="4"/>
  <c r="AL80" i="28"/>
  <c r="AM80" i="28"/>
  <c r="AO80" i="28"/>
  <c r="AN80" i="28"/>
  <c r="AL37" i="28"/>
  <c r="AM37" i="28"/>
  <c r="AN37" i="28"/>
  <c r="AO37" i="28"/>
  <c r="J11" i="28"/>
  <c r="S49" i="4" s="1"/>
  <c r="Y52" i="4"/>
  <c r="Z52" i="4" s="1"/>
  <c r="S50" i="4"/>
  <c r="T50" i="4" s="1"/>
  <c r="S51" i="4"/>
  <c r="T51" i="4" s="1"/>
  <c r="S52" i="4"/>
  <c r="T52" i="4" s="1"/>
  <c r="S53" i="4"/>
  <c r="T53" i="4" s="1"/>
  <c r="S54" i="4"/>
  <c r="T54" i="4" s="1"/>
  <c r="H67" i="4"/>
  <c r="L67" i="4"/>
  <c r="J63" i="28"/>
  <c r="J68" i="28"/>
  <c r="J86" i="28"/>
  <c r="Z57" i="4"/>
  <c r="J50" i="28"/>
  <c r="J8" i="28"/>
  <c r="O72" i="28"/>
  <c r="J73" i="28"/>
  <c r="B67" i="4"/>
  <c r="B69" i="4"/>
  <c r="C67" i="2"/>
  <c r="H69" i="4"/>
  <c r="J10" i="28" l="1"/>
  <c r="S46" i="4" s="1"/>
  <c r="H43" i="4" s="1"/>
  <c r="V60" i="4"/>
  <c r="AL73" i="28"/>
  <c r="AM73" i="28"/>
  <c r="AN73" i="28"/>
  <c r="AO73" i="28"/>
  <c r="AL50" i="28"/>
  <c r="AM50" i="28"/>
  <c r="AO50" i="28"/>
  <c r="AN50" i="28"/>
  <c r="Y51" i="4"/>
  <c r="AL68" i="28"/>
  <c r="AM68" i="28"/>
  <c r="AO68" i="28"/>
  <c r="AN68" i="28"/>
  <c r="Z60" i="4"/>
  <c r="AL86" i="28"/>
  <c r="AM86" i="28"/>
  <c r="AO86" i="28"/>
  <c r="AN86" i="28"/>
  <c r="Y50" i="4"/>
  <c r="AL63" i="28"/>
  <c r="AM63" i="28"/>
  <c r="AN63" i="28"/>
  <c r="AO63" i="28"/>
  <c r="V49" i="4"/>
  <c r="O9" i="28"/>
  <c r="J9" i="28" s="1"/>
  <c r="J57" i="28"/>
  <c r="Z46" i="4"/>
  <c r="S12" i="4"/>
  <c r="D25" i="4" s="1"/>
  <c r="W57" i="4"/>
  <c r="J72" i="28"/>
  <c r="Y57" i="4"/>
  <c r="J49" i="28"/>
  <c r="W46" i="4"/>
  <c r="D10" i="7"/>
  <c r="L70" i="4" s="1"/>
  <c r="D9" i="7"/>
  <c r="H70" i="4" s="1"/>
  <c r="D8" i="7"/>
  <c r="B70" i="4" s="1"/>
  <c r="L68" i="4"/>
  <c r="D6" i="7"/>
  <c r="H68" i="4" s="1"/>
  <c r="B68" i="4"/>
  <c r="D4" i="7"/>
  <c r="B66" i="4" s="1"/>
  <c r="Z11" i="4" l="1"/>
  <c r="K54" i="4"/>
  <c r="V57" i="4"/>
  <c r="G54" i="4" s="1"/>
  <c r="AL72" i="28"/>
  <c r="AM72" i="28"/>
  <c r="AO72" i="28"/>
  <c r="AN72" i="28"/>
  <c r="Y46" i="4"/>
  <c r="O43" i="4" s="1"/>
  <c r="AL57" i="28"/>
  <c r="AM57" i="28"/>
  <c r="AN57" i="28"/>
  <c r="AO57" i="28"/>
  <c r="AL49" i="28"/>
  <c r="AM49" i="28"/>
  <c r="AN49" i="28"/>
  <c r="AO49" i="28"/>
  <c r="V46" i="4"/>
  <c r="K43" i="4" s="1"/>
  <c r="Z12" i="4"/>
  <c r="K11" i="4"/>
  <c r="J11" i="4"/>
  <c r="H11" i="4"/>
  <c r="AN92" i="28" l="1"/>
  <c r="S61" i="4" s="1"/>
  <c r="T61" i="4" s="1"/>
  <c r="AO92" i="28"/>
  <c r="S62" i="4" s="1"/>
  <c r="T62" i="4" s="1"/>
  <c r="Z10" i="4"/>
  <c r="AL92" i="28"/>
  <c r="AM92" i="28"/>
  <c r="F13" i="4"/>
  <c r="S59" i="4" l="1"/>
  <c r="T59" i="4" s="1"/>
  <c r="S60" i="4"/>
  <c r="T60" i="4" s="1"/>
  <c r="F1" i="7"/>
  <c r="J17" i="4"/>
  <c r="J16" i="4"/>
  <c r="E16" i="4"/>
  <c r="J15" i="4"/>
  <c r="E15" i="4"/>
  <c r="J13" i="4"/>
  <c r="D13" i="4"/>
  <c r="D11" i="4"/>
  <c r="J10" i="4"/>
  <c r="D10" i="4"/>
  <c r="J9" i="4"/>
  <c r="D9" i="4"/>
  <c r="J8" i="4"/>
  <c r="D8" i="4"/>
  <c r="N5" i="4"/>
  <c r="R69" i="2"/>
  <c r="R68" i="2"/>
  <c r="L68" i="2"/>
  <c r="N67" i="2"/>
  <c r="O67" i="2" s="1"/>
  <c r="R66" i="2"/>
  <c r="J66" i="2"/>
  <c r="L66" i="2" s="1"/>
  <c r="R65" i="2"/>
  <c r="J65" i="2"/>
  <c r="N65" i="2" s="1"/>
  <c r="R64" i="2"/>
  <c r="J64" i="2"/>
  <c r="N64" i="2" s="1"/>
  <c r="R63" i="2"/>
  <c r="N63" i="2"/>
  <c r="O63" i="2" s="1"/>
  <c r="R62" i="2"/>
  <c r="N62" i="2"/>
  <c r="O62" i="2" s="1"/>
  <c r="R61" i="2"/>
  <c r="R60" i="2"/>
  <c r="J60" i="2"/>
  <c r="N60" i="2" s="1"/>
  <c r="R59" i="2"/>
  <c r="N59" i="2"/>
  <c r="O59" i="2" s="1"/>
  <c r="R58" i="2"/>
  <c r="R57" i="2"/>
  <c r="N57" i="2"/>
  <c r="O57" i="2" s="1"/>
  <c r="R56" i="2"/>
  <c r="N56" i="2"/>
  <c r="O56" i="2" s="1"/>
  <c r="R55" i="2"/>
  <c r="N55" i="2"/>
  <c r="O55" i="2" s="1"/>
  <c r="R54" i="2"/>
  <c r="N54" i="2"/>
  <c r="O54" i="2" s="1"/>
  <c r="R53" i="2"/>
  <c r="R52" i="2"/>
  <c r="N52" i="2"/>
  <c r="O52" i="2" s="1"/>
  <c r="R51" i="2"/>
  <c r="D43" i="2"/>
  <c r="L65" i="2" l="1"/>
  <c r="L70" i="2" s="1"/>
  <c r="N66" i="2"/>
  <c r="J61" i="2"/>
  <c r="N61" i="2" s="1"/>
  <c r="J53" i="2"/>
  <c r="J58" i="2"/>
  <c r="J51" i="2"/>
  <c r="O65" i="2"/>
  <c r="J68" i="2"/>
  <c r="O60" i="2"/>
  <c r="O66" i="2"/>
  <c r="O64" i="2"/>
  <c r="N53" i="2" l="1"/>
  <c r="O61" i="2"/>
  <c r="N51" i="2"/>
  <c r="N68" i="2"/>
  <c r="O68" i="2" s="1"/>
  <c r="N58" i="2"/>
  <c r="J70" i="2"/>
  <c r="O51" i="2" l="1"/>
  <c r="O53" i="2"/>
  <c r="K68" i="2"/>
  <c r="O70" i="2"/>
  <c r="K60" i="2"/>
  <c r="K53" i="2"/>
  <c r="K70" i="2"/>
  <c r="K66" i="2"/>
  <c r="K64" i="2"/>
  <c r="O58" i="2"/>
  <c r="K65" i="2"/>
  <c r="K61" i="2"/>
  <c r="K51" i="2"/>
  <c r="K58" i="2"/>
  <c r="O71" i="2" l="1"/>
  <c r="Z49" i="4" l="1"/>
  <c r="Z50" i="4"/>
  <c r="Z51" i="4" l="1"/>
  <c r="W60" i="4" l="1"/>
  <c r="W49" i="4" l="1"/>
  <c r="Z9" i="4"/>
  <c r="W62" i="4"/>
  <c r="W50" i="4"/>
  <c r="T49" i="4"/>
  <c r="Z8" i="4" l="1"/>
  <c r="W61" i="4" l="1"/>
  <c r="S16" i="4" l="1"/>
</calcChain>
</file>

<file path=xl/comments1.xml><?xml version="1.0" encoding="utf-8"?>
<comments xmlns="http://schemas.openxmlformats.org/spreadsheetml/2006/main">
  <authors>
    <author xml:space="preserve">日建設計 </author>
    <author>Junko ENDO</author>
  </authors>
  <commentList>
    <comment ref="C15" authorId="0" shapeId="0">
      <text>
        <r>
          <rPr>
            <sz val="9"/>
            <color indexed="81"/>
            <rFont val="ＭＳ Ｐゴシック"/>
            <family val="3"/>
            <charset val="128"/>
          </rPr>
          <t>2003/6等と入力して下さい。
2003年6月と表示されます。</t>
        </r>
      </text>
    </comment>
    <comment ref="C39" authorId="0" shapeId="0">
      <text>
        <r>
          <rPr>
            <sz val="9"/>
            <color indexed="81"/>
            <rFont val="ＭＳ Ｐゴシック"/>
            <family val="3"/>
            <charset val="128"/>
          </rPr>
          <t>2003/6/15等と入力して下さい。
2003年6月15日と表示されます。</t>
        </r>
      </text>
    </comment>
    <comment ref="B41" authorId="1" shapeId="0">
      <text>
        <r>
          <rPr>
            <sz val="9"/>
            <color indexed="81"/>
            <rFont val="ＭＳ Ｐゴシック"/>
            <family val="3"/>
            <charset val="128"/>
          </rPr>
          <t>第３者による評価結果の確認などを行っている場合は記述する。</t>
        </r>
      </text>
    </comment>
    <comment ref="C41" authorId="0" shapeId="0">
      <text>
        <r>
          <rPr>
            <sz val="9"/>
            <color indexed="81"/>
            <rFont val="ＭＳ Ｐゴシック"/>
            <family val="3"/>
            <charset val="128"/>
          </rPr>
          <t>2003/6/15等と入力して下さい。
2003年6月15日と表示されます。</t>
        </r>
      </text>
    </comment>
  </commentList>
</comments>
</file>

<file path=xl/comments2.xml><?xml version="1.0" encoding="utf-8"?>
<comments xmlns="http://schemas.openxmlformats.org/spreadsheetml/2006/main">
  <authors>
    <author xml:space="preserve"> </author>
  </authors>
  <commentList>
    <comment ref="F3" authorId="0" shapeId="0">
      <text>
        <r>
          <rPr>
            <b/>
            <sz val="9"/>
            <color indexed="81"/>
            <rFont val="ＭＳ Ｐゴシック"/>
            <family val="3"/>
            <charset val="128"/>
          </rPr>
          <t xml:space="preserve"> 計画上の配慮事項：100字以内で記述してください。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<sst xmlns="http://schemas.openxmlformats.org/spreadsheetml/2006/main" count="1525" uniqueCount="1018">
  <si>
    <t>１地域</t>
    <rPh sb="1" eb="3">
      <t>チイキ</t>
    </rPh>
    <phoneticPr fontId="23"/>
  </si>
  <si>
    <t>２地域</t>
    <rPh sb="1" eb="3">
      <t>チイキ</t>
    </rPh>
    <phoneticPr fontId="23"/>
  </si>
  <si>
    <t>３地域</t>
    <rPh sb="1" eb="3">
      <t>チイキ</t>
    </rPh>
    <phoneticPr fontId="23"/>
  </si>
  <si>
    <t>４地域</t>
    <rPh sb="1" eb="3">
      <t>チイキ</t>
    </rPh>
    <phoneticPr fontId="23"/>
  </si>
  <si>
    <t>５地域</t>
    <rPh sb="1" eb="3">
      <t>チイキ</t>
    </rPh>
    <phoneticPr fontId="23"/>
  </si>
  <si>
    <t>６地域</t>
    <rPh sb="1" eb="3">
      <t>チイキ</t>
    </rPh>
    <phoneticPr fontId="23"/>
  </si>
  <si>
    <t>７地域</t>
    <rPh sb="1" eb="3">
      <t>チイキ</t>
    </rPh>
    <phoneticPr fontId="23"/>
  </si>
  <si>
    <t>８地域</t>
    <rPh sb="1" eb="3">
      <t>チイキ</t>
    </rPh>
    <phoneticPr fontId="23"/>
  </si>
  <si>
    <t>商業地域、防火地域</t>
    <rPh sb="0" eb="2">
      <t>ショウギョウ</t>
    </rPh>
    <rPh sb="2" eb="4">
      <t>チイキ</t>
    </rPh>
    <rPh sb="5" eb="7">
      <t>ボウカ</t>
    </rPh>
    <rPh sb="7" eb="9">
      <t>チイキ</t>
    </rPh>
    <phoneticPr fontId="23"/>
  </si>
  <si>
    <t>地上○○F</t>
    <rPh sb="0" eb="2">
      <t>チジョウ</t>
    </rPh>
    <phoneticPr fontId="23"/>
  </si>
  <si>
    <t>用途地域</t>
    <rPh sb="0" eb="2">
      <t>ﾖｳﾄ</t>
    </rPh>
    <rPh sb="2" eb="4">
      <t>ﾁｲｷ</t>
    </rPh>
    <phoneticPr fontId="35" type="noConversion"/>
  </si>
  <si>
    <t>●標準計算</t>
    <rPh sb="1" eb="3">
      <t>ヒョウジュン</t>
    </rPh>
    <rPh sb="3" eb="5">
      <t>ケイサン</t>
    </rPh>
    <phoneticPr fontId="23"/>
  </si>
  <si>
    <t>●個別計算</t>
    <rPh sb="1" eb="3">
      <t>コベツ</t>
    </rPh>
    <rPh sb="3" eb="5">
      <t>ケイサン</t>
    </rPh>
    <phoneticPr fontId="23"/>
  </si>
  <si>
    <t>レベル３を満たさない。</t>
  </si>
  <si>
    <t>簡易評価</t>
    <rPh sb="0" eb="2">
      <t>カンイ</t>
    </rPh>
    <rPh sb="2" eb="4">
      <t>ヒョウカ</t>
    </rPh>
    <phoneticPr fontId="23"/>
  </si>
  <si>
    <t>○○○</t>
    <phoneticPr fontId="23"/>
  </si>
  <si>
    <t>省エネルギー計画書による評価</t>
    <rPh sb="0" eb="1">
      <t>ショウ</t>
    </rPh>
    <rPh sb="6" eb="9">
      <t>ケイカクショ</t>
    </rPh>
    <rPh sb="12" eb="14">
      <t>ヒョウカ</t>
    </rPh>
    <phoneticPr fontId="23"/>
  </si>
  <si>
    <t>竣工段階</t>
    <rPh sb="0" eb="2">
      <t>シュンコウ</t>
    </rPh>
    <rPh sb="2" eb="4">
      <t>ダンカイ</t>
    </rPh>
    <phoneticPr fontId="23"/>
  </si>
  <si>
    <t>標準計算</t>
    <rPh sb="0" eb="2">
      <t>ヒョウジュン</t>
    </rPh>
    <rPh sb="2" eb="4">
      <t>ケイサン</t>
    </rPh>
    <phoneticPr fontId="23"/>
  </si>
  <si>
    <t>2) 個別用途入力</t>
    <rPh sb="3" eb="5">
      <t>コベツ</t>
    </rPh>
    <rPh sb="5" eb="7">
      <t>ヨウト</t>
    </rPh>
    <rPh sb="7" eb="9">
      <t>ニュウリョク</t>
    </rPh>
    <phoneticPr fontId="23"/>
  </si>
  <si>
    <t>①用途別延床面積　　</t>
    <rPh sb="1" eb="3">
      <t>ヨウト</t>
    </rPh>
    <rPh sb="3" eb="4">
      <t>ベツ</t>
    </rPh>
    <rPh sb="4" eb="5">
      <t>ノ</t>
    </rPh>
    <rPh sb="5" eb="6">
      <t>ユカ</t>
    </rPh>
    <rPh sb="6" eb="8">
      <t>メンセキ</t>
    </rPh>
    <phoneticPr fontId="23"/>
  </si>
  <si>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</si>
  <si>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</si>
  <si>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</si>
  <si>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</si>
  <si>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</si>
  <si>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</si>
  <si>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</si>
  <si>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3"/>
  </si>
  <si>
    <t>集会所</t>
    <rPh sb="2" eb="3">
      <t>ショ</t>
    </rPh>
    <phoneticPr fontId="23"/>
  </si>
  <si>
    <t xml:space="preserve"> 工場</t>
    <rPh sb="1" eb="3">
      <t>コウジョウ</t>
    </rPh>
    <phoneticPr fontId="23"/>
  </si>
  <si>
    <t>病院</t>
  </si>
  <si>
    <t xml:space="preserve"> 病院</t>
  </si>
  <si>
    <t xml:space="preserve"> ホテル</t>
  </si>
  <si>
    <t>集合住宅</t>
  </si>
  <si>
    <t xml:space="preserve"> 集合住宅</t>
  </si>
  <si>
    <t>工場</t>
    <rPh sb="0" eb="2">
      <t>コウジョウ</t>
    </rPh>
    <phoneticPr fontId="23"/>
  </si>
  <si>
    <t>② 住居・宿泊部分の比率</t>
    <rPh sb="2" eb="4">
      <t>ジュウキョ</t>
    </rPh>
    <rPh sb="5" eb="7">
      <t>シュクハク</t>
    </rPh>
    <rPh sb="7" eb="9">
      <t>ブブン</t>
    </rPh>
    <rPh sb="10" eb="12">
      <t>ヒリツ</t>
    </rPh>
    <phoneticPr fontId="23"/>
  </si>
  <si>
    <t>合計</t>
    <rPh sb="0" eb="2">
      <t>ゴウケイ</t>
    </rPh>
    <phoneticPr fontId="23"/>
  </si>
  <si>
    <t>バージョン</t>
    <phoneticPr fontId="23"/>
  </si>
  <si>
    <t>共用部</t>
    <rPh sb="0" eb="3">
      <t>キョウヨウブ</t>
    </rPh>
    <phoneticPr fontId="23"/>
  </si>
  <si>
    <t>人・時間あたり指標</t>
    <rPh sb="0" eb="1">
      <t>ニン</t>
    </rPh>
    <rPh sb="2" eb="4">
      <t>ジカン</t>
    </rPh>
    <rPh sb="7" eb="9">
      <t>シヒョウ</t>
    </rPh>
    <phoneticPr fontId="23"/>
  </si>
  <si>
    <t>竣工年</t>
    <rPh sb="0" eb="2">
      <t>ｼｭﾝｺｳ</t>
    </rPh>
    <rPh sb="2" eb="3">
      <t>ﾈﾝ</t>
    </rPh>
    <phoneticPr fontId="35" type="noConversion"/>
  </si>
  <si>
    <t>評価の実施日</t>
    <rPh sb="0" eb="2">
      <t>ヒョウカ</t>
    </rPh>
    <rPh sb="3" eb="6">
      <t>ジッシビ</t>
    </rPh>
    <phoneticPr fontId="23"/>
  </si>
  <si>
    <t>敷地面積</t>
    <rPh sb="0" eb="2">
      <t>ｼｷﾁ</t>
    </rPh>
    <rPh sb="2" eb="4">
      <t>ﾒﾝｾｷ</t>
    </rPh>
    <phoneticPr fontId="35" type="noConversion"/>
  </si>
  <si>
    <t>作成者</t>
    <rPh sb="0" eb="3">
      <t>サクセイシャ</t>
    </rPh>
    <phoneticPr fontId="23"/>
  </si>
  <si>
    <t>建築面積</t>
    <rPh sb="0" eb="2">
      <t>ｹﾝﾁｸ</t>
    </rPh>
    <rPh sb="2" eb="4">
      <t>ﾒﾝｾｷ</t>
    </rPh>
    <phoneticPr fontId="35" type="noConversion"/>
  </si>
  <si>
    <t>確認日</t>
    <rPh sb="0" eb="2">
      <t>カクニン</t>
    </rPh>
    <rPh sb="2" eb="3">
      <t>ビ</t>
    </rPh>
    <phoneticPr fontId="23"/>
  </si>
  <si>
    <t>延床面積</t>
    <rPh sb="0" eb="1">
      <t>ﾉ</t>
    </rPh>
    <rPh sb="1" eb="4">
      <t>ﾕｶﾒﾝｾｷ</t>
    </rPh>
    <phoneticPr fontId="35" type="noConversion"/>
  </si>
  <si>
    <t>確認者</t>
    <rPh sb="0" eb="2">
      <t>カクニン</t>
    </rPh>
    <rPh sb="2" eb="3">
      <t>シャ</t>
    </rPh>
    <phoneticPr fontId="23"/>
  </si>
  <si>
    <t>(blank star)</t>
    <phoneticPr fontId="23"/>
  </si>
  <si>
    <t>改修工事期間</t>
  </si>
  <si>
    <t>改修対象項目</t>
  </si>
  <si>
    <t>躯体</t>
  </si>
  <si>
    <t>改修目的</t>
  </si>
  <si>
    <t>外装</t>
  </si>
  <si>
    <t>改修後の想定使用年数</t>
    <rPh sb="6" eb="8">
      <t>シヨウ</t>
    </rPh>
    <phoneticPr fontId="23"/>
  </si>
  <si>
    <t>内装</t>
  </si>
  <si>
    <t>現在までの主な改修履歴</t>
  </si>
  <si>
    <t>設備</t>
  </si>
  <si>
    <t>○○ビル</t>
    <phoneticPr fontId="23"/>
  </si>
  <si>
    <t>XXX</t>
    <phoneticPr fontId="23"/>
  </si>
  <si>
    <t>㎡</t>
    <phoneticPr fontId="23"/>
  </si>
  <si>
    <t>XXX</t>
    <phoneticPr fontId="23"/>
  </si>
  <si>
    <t>㎡</t>
    <phoneticPr fontId="23"/>
  </si>
  <si>
    <t>○○</t>
    <phoneticPr fontId="23"/>
  </si>
  <si>
    <t>XX</t>
    <phoneticPr fontId="23"/>
  </si>
  <si>
    <t>XXX</t>
    <phoneticPr fontId="23"/>
  </si>
  <si>
    <r>
      <t>c</t>
    </r>
    <r>
      <rPr>
        <sz val="11"/>
        <rFont val="ＭＳ Ｐゴシック"/>
        <family val="3"/>
        <charset val="128"/>
      </rPr>
      <t>ommon</t>
    </r>
    <phoneticPr fontId="23"/>
  </si>
  <si>
    <t>Residential</t>
    <phoneticPr fontId="23"/>
  </si>
  <si>
    <t xml:space="preserve"> 事務所</t>
    <phoneticPr fontId="23"/>
  </si>
  <si>
    <t>㎡</t>
    <phoneticPr fontId="23"/>
  </si>
  <si>
    <t>ホテル</t>
    <phoneticPr fontId="23"/>
  </si>
  <si>
    <t>運用</t>
    <rPh sb="0" eb="2">
      <t>ウンヨウ</t>
    </rPh>
    <phoneticPr fontId="23"/>
  </si>
  <si>
    <t>Score</t>
    <phoneticPr fontId="23"/>
  </si>
  <si>
    <t>㎡</t>
    <phoneticPr fontId="35" type="noConversion"/>
  </si>
  <si>
    <t>㎡</t>
    <phoneticPr fontId="35" type="noConversion"/>
  </si>
  <si>
    <t>RC造</t>
    <rPh sb="2" eb="3">
      <t>ゾウ</t>
    </rPh>
    <phoneticPr fontId="23"/>
  </si>
  <si>
    <t>S造</t>
    <rPh sb="1" eb="2">
      <t>ゾウ</t>
    </rPh>
    <phoneticPr fontId="23"/>
  </si>
  <si>
    <t>SRC造</t>
    <rPh sb="3" eb="4">
      <t>ゾウ</t>
    </rPh>
    <phoneticPr fontId="23"/>
  </si>
  <si>
    <t>木造</t>
    <rPh sb="0" eb="2">
      <t>モクゾウ</t>
    </rPh>
    <phoneticPr fontId="23"/>
  </si>
  <si>
    <t>人（想定値）</t>
    <rPh sb="0" eb="1">
      <t>ニン</t>
    </rPh>
    <rPh sb="2" eb="4">
      <t>ソウテイ</t>
    </rPh>
    <rPh sb="4" eb="5">
      <t>アタイ</t>
    </rPh>
    <phoneticPr fontId="23"/>
  </si>
  <si>
    <t>時間/年（想定値）</t>
    <rPh sb="0" eb="2">
      <t>ジカン</t>
    </rPh>
    <rPh sb="3" eb="4">
      <t>ネン</t>
    </rPh>
    <phoneticPr fontId="23"/>
  </si>
  <si>
    <t>② 評価の実施</t>
    <rPh sb="2" eb="4">
      <t>ヒョウカ</t>
    </rPh>
    <rPh sb="5" eb="7">
      <t>ジッシ</t>
    </rPh>
    <phoneticPr fontId="23"/>
  </si>
  <si>
    <t>既存</t>
    <rPh sb="0" eb="2">
      <t>キソン</t>
    </rPh>
    <phoneticPr fontId="23"/>
  </si>
  <si>
    <t>新築</t>
    <rPh sb="0" eb="2">
      <t>シンチク</t>
    </rPh>
    <phoneticPr fontId="23"/>
  </si>
  <si>
    <t>既存学校版</t>
    <rPh sb="0" eb="2">
      <t>キソン</t>
    </rPh>
    <rPh sb="2" eb="4">
      <t>ガッコウ</t>
    </rPh>
    <rPh sb="4" eb="5">
      <t>バン</t>
    </rPh>
    <phoneticPr fontId="23"/>
  </si>
  <si>
    <t>実施設計段階</t>
    <rPh sb="0" eb="2">
      <t>ジッシ</t>
    </rPh>
    <rPh sb="2" eb="4">
      <t>セッケイ</t>
    </rPh>
    <rPh sb="4" eb="6">
      <t>ダンカイ</t>
    </rPh>
    <phoneticPr fontId="23"/>
  </si>
  <si>
    <t>基本設計段階</t>
    <rPh sb="0" eb="2">
      <t>キホン</t>
    </rPh>
    <rPh sb="2" eb="4">
      <t>セッケイ</t>
    </rPh>
    <rPh sb="4" eb="6">
      <t>ダンカイ</t>
    </rPh>
    <phoneticPr fontId="23"/>
  </si>
  <si>
    <t>評価する取組みがない。</t>
  </si>
  <si>
    <t>光・視環境</t>
  </si>
  <si>
    <t>年間延床面積あたり削減量</t>
    <rPh sb="0" eb="2">
      <t>ネンカン</t>
    </rPh>
    <rPh sb="2" eb="3">
      <t>ノ</t>
    </rPh>
    <rPh sb="3" eb="6">
      <t>ユカメンセキ</t>
    </rPh>
    <rPh sb="9" eb="11">
      <t>サクゲン</t>
    </rPh>
    <rPh sb="11" eb="12">
      <t>リョウ</t>
    </rPh>
    <phoneticPr fontId="23"/>
  </si>
  <si>
    <t>削減率　％</t>
    <rPh sb="0" eb="2">
      <t>サクゲン</t>
    </rPh>
    <rPh sb="2" eb="3">
      <t>リツ</t>
    </rPh>
    <phoneticPr fontId="23"/>
  </si>
  <si>
    <t>%</t>
    <phoneticPr fontId="23"/>
  </si>
  <si>
    <t>運用エネルギー消費量</t>
    <rPh sb="0" eb="2">
      <t>ｳﾝﾖｳ</t>
    </rPh>
    <rPh sb="7" eb="10">
      <t>ｼｮｳﾋﾘｮｳ</t>
    </rPh>
    <phoneticPr fontId="35" type="noConversion"/>
  </si>
  <si>
    <r>
      <t>ＭＪ</t>
    </r>
    <r>
      <rPr>
        <sz val="10"/>
        <rFont val="Arial"/>
        <family val="2"/>
      </rPr>
      <t>/</t>
    </r>
    <r>
      <rPr>
        <sz val="10"/>
        <rFont val="ＭＳ Ｐゴシック"/>
        <family val="3"/>
        <charset val="128"/>
      </rPr>
      <t>年㎡</t>
    </r>
    <rPh sb="3" eb="4">
      <t>ネン</t>
    </rPh>
    <phoneticPr fontId="23"/>
  </si>
  <si>
    <r>
      <t>ＭＪ</t>
    </r>
    <r>
      <rPr>
        <sz val="10"/>
        <rFont val="Arial"/>
        <family val="2"/>
      </rPr>
      <t>/</t>
    </r>
    <r>
      <rPr>
        <sz val="10"/>
        <rFont val="ＭＳ Ｐゴシック"/>
        <family val="3"/>
        <charset val="128"/>
      </rPr>
      <t>人時</t>
    </r>
    <rPh sb="3" eb="4">
      <t>ニン</t>
    </rPh>
    <rPh sb="4" eb="5">
      <t>ジ</t>
    </rPh>
    <phoneticPr fontId="23"/>
  </si>
  <si>
    <r>
      <t>運用</t>
    </r>
    <r>
      <rPr>
        <sz val="10"/>
        <rFont val="Arial"/>
        <family val="2"/>
      </rPr>
      <t>CO</t>
    </r>
    <r>
      <rPr>
        <vertAlign val="subscript"/>
        <sz val="10"/>
        <rFont val="Arial"/>
        <family val="2"/>
      </rPr>
      <t>2</t>
    </r>
    <r>
      <rPr>
        <sz val="10"/>
        <rFont val="ＭＳ Ｐゴシック"/>
        <family val="3"/>
        <charset val="128"/>
      </rPr>
      <t>排出量</t>
    </r>
    <rPh sb="0" eb="2">
      <t>ｳﾝﾖｳ</t>
    </rPh>
    <rPh sb="5" eb="7">
      <t>ﾊｲｼｭﾂ</t>
    </rPh>
    <rPh sb="7" eb="8">
      <t>ﾘｮｳ</t>
    </rPh>
    <phoneticPr fontId="35" type="noConversion"/>
  </si>
  <si>
    <r>
      <t>kg-CO</t>
    </r>
    <r>
      <rPr>
        <vertAlign val="subscript"/>
        <sz val="10"/>
        <rFont val="Arial"/>
        <family val="2"/>
      </rPr>
      <t>2</t>
    </r>
    <r>
      <rPr>
        <sz val="10"/>
        <rFont val="Arial"/>
        <family val="2"/>
      </rPr>
      <t>/</t>
    </r>
    <r>
      <rPr>
        <sz val="10"/>
        <rFont val="ＭＳ Ｐゴシック"/>
        <family val="3"/>
        <charset val="128"/>
      </rPr>
      <t>年㎡</t>
    </r>
    <rPh sb="7" eb="8">
      <t>ネン</t>
    </rPh>
    <phoneticPr fontId="23"/>
  </si>
  <si>
    <r>
      <t>kg-CO</t>
    </r>
    <r>
      <rPr>
        <vertAlign val="subscript"/>
        <sz val="10"/>
        <rFont val="Arial"/>
        <family val="2"/>
      </rPr>
      <t>2</t>
    </r>
    <r>
      <rPr>
        <sz val="10"/>
        <rFont val="Arial"/>
        <family val="2"/>
      </rPr>
      <t>/</t>
    </r>
    <r>
      <rPr>
        <sz val="10"/>
        <rFont val="ＭＳ Ｐゴシック"/>
        <family val="3"/>
        <charset val="128"/>
      </rPr>
      <t>人時</t>
    </r>
    <rPh sb="7" eb="8">
      <t>ニン</t>
    </rPh>
    <rPh sb="8" eb="9">
      <t>ジ</t>
    </rPh>
    <phoneticPr fontId="23"/>
  </si>
  <si>
    <t>水消費量</t>
    <rPh sb="0" eb="1">
      <t>ﾐｽﾞ</t>
    </rPh>
    <rPh sb="1" eb="4">
      <t>ｼｮｳﾋﾘｮｳ</t>
    </rPh>
    <phoneticPr fontId="35" type="noConversion"/>
  </si>
  <si>
    <r>
      <t>m</t>
    </r>
    <r>
      <rPr>
        <vertAlign val="superscript"/>
        <sz val="10"/>
        <rFont val="Arial"/>
        <family val="2"/>
      </rPr>
      <t>3</t>
    </r>
    <r>
      <rPr>
        <sz val="10"/>
        <rFont val="Arial"/>
        <family val="2"/>
      </rPr>
      <t>/</t>
    </r>
    <r>
      <rPr>
        <sz val="10"/>
        <rFont val="ＭＳ Ｐゴシック"/>
        <family val="3"/>
        <charset val="128"/>
      </rPr>
      <t>年㎡</t>
    </r>
    <rPh sb="3" eb="4">
      <t>ネン</t>
    </rPh>
    <phoneticPr fontId="23"/>
  </si>
  <si>
    <r>
      <t>m</t>
    </r>
    <r>
      <rPr>
        <vertAlign val="superscript"/>
        <sz val="10"/>
        <rFont val="Arial"/>
        <family val="2"/>
      </rPr>
      <t>3</t>
    </r>
    <r>
      <rPr>
        <sz val="10"/>
        <rFont val="Arial"/>
        <family val="2"/>
      </rPr>
      <t>/</t>
    </r>
    <r>
      <rPr>
        <sz val="10"/>
        <rFont val="ＭＳ Ｐゴシック"/>
        <family val="3"/>
        <charset val="128"/>
      </rPr>
      <t>人時</t>
    </r>
    <rPh sb="3" eb="4">
      <t>ニン</t>
    </rPh>
    <rPh sb="4" eb="5">
      <t>ジ</t>
    </rPh>
    <phoneticPr fontId="23"/>
  </si>
  <si>
    <r>
      <t>LCCO</t>
    </r>
    <r>
      <rPr>
        <vertAlign val="subscript"/>
        <sz val="10"/>
        <rFont val="Arial"/>
        <family val="2"/>
      </rPr>
      <t>2</t>
    </r>
    <r>
      <rPr>
        <sz val="10"/>
        <rFont val="ＭＳ Ｐゴシック"/>
        <family val="3"/>
        <charset val="128"/>
      </rPr>
      <t>排出量</t>
    </r>
    <rPh sb="5" eb="7">
      <t>ハイシュツ</t>
    </rPh>
    <rPh sb="7" eb="8">
      <t>リョウ</t>
    </rPh>
    <phoneticPr fontId="23"/>
  </si>
  <si>
    <r>
      <t>LC</t>
    </r>
    <r>
      <rPr>
        <sz val="10"/>
        <rFont val="ＭＳ Ｐゴシック"/>
        <family val="3"/>
        <charset val="128"/>
      </rPr>
      <t>廃棄物量</t>
    </r>
    <rPh sb="2" eb="5">
      <t>ハイキブツ</t>
    </rPh>
    <rPh sb="5" eb="6">
      <t>リョウ</t>
    </rPh>
    <phoneticPr fontId="23"/>
  </si>
  <si>
    <r>
      <t>ｔ</t>
    </r>
    <r>
      <rPr>
        <sz val="10"/>
        <rFont val="Arial"/>
        <family val="2"/>
      </rPr>
      <t>/</t>
    </r>
    <r>
      <rPr>
        <sz val="10"/>
        <rFont val="ＭＳ Ｐゴシック"/>
        <family val="3"/>
        <charset val="128"/>
      </rPr>
      <t>年㎡</t>
    </r>
    <rPh sb="2" eb="3">
      <t>ネン</t>
    </rPh>
    <phoneticPr fontId="23"/>
  </si>
  <si>
    <r>
      <t>ｔ</t>
    </r>
    <r>
      <rPr>
        <sz val="10"/>
        <rFont val="Arial"/>
        <family val="2"/>
      </rPr>
      <t>/</t>
    </r>
    <r>
      <rPr>
        <sz val="10"/>
        <rFont val="ＭＳ Ｐゴシック"/>
        <family val="3"/>
        <charset val="128"/>
      </rPr>
      <t>人時</t>
    </r>
    <rPh sb="2" eb="3">
      <t>ニン</t>
    </rPh>
    <rPh sb="3" eb="4">
      <t>ジ</t>
    </rPh>
    <phoneticPr fontId="23"/>
  </si>
  <si>
    <r>
      <t>LC</t>
    </r>
    <r>
      <rPr>
        <sz val="10"/>
        <rFont val="ＭＳ Ｐゴシック"/>
        <family val="3"/>
        <charset val="128"/>
      </rPr>
      <t>資源消費量</t>
    </r>
    <rPh sb="2" eb="4">
      <t>シゲン</t>
    </rPh>
    <rPh sb="4" eb="6">
      <t>ショウヒ</t>
    </rPh>
    <rPh sb="6" eb="7">
      <t>リョウ</t>
    </rPh>
    <phoneticPr fontId="23"/>
  </si>
  <si>
    <r>
      <t>（</t>
    </r>
    <r>
      <rPr>
        <b/>
        <sz val="12"/>
        <color indexed="9"/>
        <rFont val="Arial"/>
        <family val="2"/>
      </rPr>
      <t>3</t>
    </r>
    <r>
      <rPr>
        <b/>
        <sz val="12"/>
        <color indexed="9"/>
        <rFont val="ＭＳ Ｐゴシック"/>
        <family val="3"/>
        <charset val="128"/>
      </rPr>
      <t>）</t>
    </r>
    <r>
      <rPr>
        <b/>
        <sz val="12"/>
        <color indexed="9"/>
        <rFont val="Arial"/>
        <family val="2"/>
      </rPr>
      <t>-2</t>
    </r>
    <r>
      <rPr>
        <b/>
        <sz val="12"/>
        <color indexed="9"/>
        <rFont val="ＭＳ Ｐゴシック"/>
        <family val="3"/>
        <charset val="128"/>
      </rPr>
      <t>　デザインプロセスの評価</t>
    </r>
    <rPh sb="15" eb="17">
      <t>ﾋｮｳｶ</t>
    </rPh>
    <phoneticPr fontId="35" type="noConversion"/>
  </si>
  <si>
    <t>設計段階</t>
    <rPh sb="0" eb="2">
      <t>ｾｯｹｲ</t>
    </rPh>
    <rPh sb="2" eb="4">
      <t>ﾀﾞﾝｶｲ</t>
    </rPh>
    <phoneticPr fontId="35" type="noConversion"/>
  </si>
  <si>
    <t>建設段階</t>
    <rPh sb="0" eb="2">
      <t>ｹﾝｾﾂ</t>
    </rPh>
    <rPh sb="2" eb="4">
      <t>ﾀﾞﾝｶｲ</t>
    </rPh>
    <phoneticPr fontId="35" type="noConversion"/>
  </si>
  <si>
    <t>有資格者による設計</t>
    <rPh sb="0" eb="4">
      <t>ﾕｳｼｶｸｼｬ</t>
    </rPh>
    <rPh sb="7" eb="9">
      <t>ｾｯｹｲ</t>
    </rPh>
    <phoneticPr fontId="35" type="noConversion"/>
  </si>
  <si>
    <t>環境管理計画</t>
    <rPh sb="0" eb="2">
      <t>ｶﾝｷｮｳ</t>
    </rPh>
    <rPh sb="2" eb="4">
      <t>ｶﾝﾘ</t>
    </rPh>
    <rPh sb="4" eb="6">
      <t>ｹｲｶｸ</t>
    </rPh>
    <phoneticPr fontId="35" type="noConversion"/>
  </si>
  <si>
    <r>
      <t>凡例　　　　　</t>
    </r>
    <r>
      <rPr>
        <sz val="8"/>
        <color indexed="10"/>
        <rFont val="Arial"/>
        <family val="2"/>
      </rPr>
      <t>Q</t>
    </r>
    <r>
      <rPr>
        <sz val="8"/>
        <color indexed="10"/>
        <rFont val="ＭＳ Ｐゴシック"/>
        <family val="3"/>
        <charset val="128"/>
      </rPr>
      <t>：</t>
    </r>
    <rPh sb="0" eb="2">
      <t>ハンレイ</t>
    </rPh>
    <phoneticPr fontId="23"/>
  </si>
  <si>
    <t>　レベル　1</t>
    <phoneticPr fontId="23"/>
  </si>
  <si>
    <t>■レベル　1</t>
    <phoneticPr fontId="23"/>
  </si>
  <si>
    <t>レベル</t>
    <phoneticPr fontId="23"/>
  </si>
  <si>
    <t>　レベル　4</t>
  </si>
  <si>
    <t>■レベル　4</t>
  </si>
  <si>
    <t>[騒音レベル] ≦40</t>
  </si>
  <si>
    <t>　レベル　5</t>
  </si>
  <si>
    <t>■レベル　5</t>
  </si>
  <si>
    <r>
      <t>（</t>
    </r>
    <r>
      <rPr>
        <b/>
        <sz val="12"/>
        <color indexed="9"/>
        <rFont val="Arial"/>
        <family val="2"/>
      </rPr>
      <t>3</t>
    </r>
    <r>
      <rPr>
        <b/>
        <sz val="12"/>
        <color indexed="9"/>
        <rFont val="ＭＳ Ｐゴシック"/>
        <family val="3"/>
        <charset val="128"/>
      </rPr>
      <t>）</t>
    </r>
    <r>
      <rPr>
        <b/>
        <sz val="12"/>
        <color indexed="9"/>
        <rFont val="Arial"/>
        <family val="2"/>
      </rPr>
      <t>-1</t>
    </r>
    <r>
      <rPr>
        <b/>
        <sz val="12"/>
        <color indexed="9"/>
        <rFont val="ＭＳ Ｐゴシック"/>
        <family val="3"/>
        <charset val="128"/>
      </rPr>
      <t>　建築物の代表的な環境負荷に関する定量的な評価指標</t>
    </r>
    <rPh sb="6" eb="9">
      <t>ｹﾝﾁｸﾌﾞﾂ</t>
    </rPh>
    <rPh sb="10" eb="13">
      <t>ﾀﾞｲﾋｮｳﾃｷ</t>
    </rPh>
    <rPh sb="14" eb="16">
      <t>ｶﾝｷｮｳ</t>
    </rPh>
    <rPh sb="16" eb="18">
      <t>ﾌｶ</t>
    </rPh>
    <rPh sb="19" eb="20">
      <t>ｶﾝ</t>
    </rPh>
    <rPh sb="22" eb="25">
      <t>ﾃｲﾘｮｳﾃｷ</t>
    </rPh>
    <rPh sb="26" eb="28">
      <t>ﾋｮｳｶ</t>
    </rPh>
    <rPh sb="28" eb="30">
      <t>ｼﾋｮｳ</t>
    </rPh>
    <phoneticPr fontId="35" type="noConversion"/>
  </si>
  <si>
    <t>年間延床面積あたり指標</t>
    <rPh sb="0" eb="2">
      <t>ネンカン</t>
    </rPh>
    <rPh sb="2" eb="3">
      <t>ノ</t>
    </rPh>
    <rPh sb="3" eb="6">
      <t>ユカメンセキ</t>
    </rPh>
    <rPh sb="9" eb="11">
      <t>シヒョウ</t>
    </rPh>
    <phoneticPr fontId="23"/>
  </si>
  <si>
    <t>プルダウン選択肢</t>
    <rPh sb="5" eb="8">
      <t>センタクシ</t>
    </rPh>
    <phoneticPr fontId="23"/>
  </si>
  <si>
    <t>　レベル　2</t>
  </si>
  <si>
    <t>■レベル　2</t>
  </si>
  <si>
    <t>　レベル　3</t>
  </si>
  <si>
    <t>■レベル　3</t>
  </si>
  <si>
    <t>小中（北海道）</t>
    <rPh sb="0" eb="1">
      <t>ショウ</t>
    </rPh>
    <rPh sb="1" eb="2">
      <t>チュウ</t>
    </rPh>
    <rPh sb="3" eb="6">
      <t>ホッカイドウ</t>
    </rPh>
    <phoneticPr fontId="23"/>
  </si>
  <si>
    <t>小中（その他）</t>
    <rPh sb="0" eb="2">
      <t>ショウチュウ</t>
    </rPh>
    <rPh sb="5" eb="6">
      <t>ホカ</t>
    </rPh>
    <phoneticPr fontId="23"/>
  </si>
  <si>
    <t>ratio</t>
    <phoneticPr fontId="23"/>
  </si>
  <si>
    <t>&lt;評価しない&gt;</t>
    <rPh sb="1" eb="3">
      <t>ヒョウカ</t>
    </rPh>
    <phoneticPr fontId="23"/>
  </si>
  <si>
    <t>音環境</t>
    <rPh sb="0" eb="1">
      <t>オト</t>
    </rPh>
    <rPh sb="1" eb="3">
      <t>カンキョウ</t>
    </rPh>
    <phoneticPr fontId="23"/>
  </si>
  <si>
    <t>50＜ [騒音レベル]</t>
  </si>
  <si>
    <t>Score(RoundDown)</t>
    <phoneticPr fontId="23"/>
  </si>
  <si>
    <t>NA</t>
    <phoneticPr fontId="23"/>
  </si>
  <si>
    <t>Score(RoundDown)</t>
    <phoneticPr fontId="23"/>
  </si>
  <si>
    <t>Score</t>
    <phoneticPr fontId="23"/>
  </si>
  <si>
    <t>Score(RoundDown)</t>
    <phoneticPr fontId="23"/>
  </si>
  <si>
    <t>NA</t>
    <phoneticPr fontId="23"/>
  </si>
  <si>
    <t>その他</t>
  </si>
  <si>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3"/>
  </si>
  <si>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3"/>
  </si>
  <si>
    <t>事務所</t>
    <rPh sb="0" eb="2">
      <t>ジム</t>
    </rPh>
    <rPh sb="2" eb="3">
      <t>ショ</t>
    </rPh>
    <phoneticPr fontId="23"/>
  </si>
  <si>
    <t>（該当するレベルなし）</t>
  </si>
  <si>
    <t>光・視環境</t>
    <rPh sb="0" eb="1">
      <t>ﾋｶﾘ</t>
    </rPh>
    <rPh sb="2" eb="3">
      <t>ｼ</t>
    </rPh>
    <rPh sb="3" eb="5">
      <t>ｶﾝｷｮｳ</t>
    </rPh>
    <phoneticPr fontId="35" type="noConversion"/>
  </si>
  <si>
    <t>＜実施設計段階、竣工段階で詳細な評価を行う場合に記入＞</t>
    <phoneticPr fontId="23"/>
  </si>
  <si>
    <t>Quality</t>
    <phoneticPr fontId="23"/>
  </si>
  <si>
    <r>
      <t>L</t>
    </r>
    <r>
      <rPr>
        <sz val="8"/>
        <color indexed="10"/>
        <rFont val="ＭＳ Ｐゴシック"/>
        <family val="3"/>
        <charset val="128"/>
      </rPr>
      <t>：</t>
    </r>
    <r>
      <rPr>
        <sz val="8"/>
        <color indexed="10"/>
        <rFont val="Arial"/>
        <family val="2"/>
      </rPr>
      <t>Load</t>
    </r>
    <phoneticPr fontId="23"/>
  </si>
  <si>
    <r>
      <t>LR</t>
    </r>
    <r>
      <rPr>
        <sz val="8"/>
        <color indexed="10"/>
        <rFont val="ＭＳ Ｐゴシック"/>
        <family val="3"/>
        <charset val="128"/>
      </rPr>
      <t>：</t>
    </r>
    <r>
      <rPr>
        <sz val="8"/>
        <color indexed="10"/>
        <rFont val="Arial"/>
        <family val="2"/>
      </rPr>
      <t>Load Reduction</t>
    </r>
    <phoneticPr fontId="23"/>
  </si>
  <si>
    <r>
      <t>SQ</t>
    </r>
    <r>
      <rPr>
        <sz val="8"/>
        <color indexed="10"/>
        <rFont val="ＭＳ Ｐゴシック"/>
        <family val="3"/>
        <charset val="128"/>
      </rPr>
      <t>：</t>
    </r>
    <r>
      <rPr>
        <sz val="8"/>
        <color indexed="10"/>
        <rFont val="Arial"/>
        <family val="2"/>
      </rPr>
      <t>Score of Q category</t>
    </r>
    <phoneticPr fontId="23"/>
  </si>
  <si>
    <r>
      <t>SLR</t>
    </r>
    <r>
      <rPr>
        <sz val="8"/>
        <color indexed="10"/>
        <rFont val="ＭＳ Ｐゴシック"/>
        <family val="3"/>
        <charset val="128"/>
      </rPr>
      <t>：</t>
    </r>
    <r>
      <rPr>
        <sz val="8"/>
        <color indexed="10"/>
        <rFont val="Arial"/>
        <family val="2"/>
      </rPr>
      <t>Score of LR category</t>
    </r>
    <phoneticPr fontId="23"/>
  </si>
  <si>
    <r>
      <t>BEE</t>
    </r>
    <r>
      <rPr>
        <sz val="8"/>
        <color indexed="10"/>
        <rFont val="ＭＳ Ｐゴシック"/>
        <family val="3"/>
        <charset val="128"/>
      </rPr>
      <t>：</t>
    </r>
    <r>
      <rPr>
        <sz val="8"/>
        <color indexed="10"/>
        <rFont val="Arial"/>
        <family val="2"/>
      </rPr>
      <t>Building Environmental Efficiency</t>
    </r>
    <phoneticPr fontId="23"/>
  </si>
  <si>
    <t>(3)の評価はオプションとし、実施設計段階および竣工段階で可能な範囲で記入する。</t>
    <phoneticPr fontId="23"/>
  </si>
  <si>
    <t>配慮項目</t>
    <phoneticPr fontId="23"/>
  </si>
  <si>
    <t>○</t>
    <phoneticPr fontId="23"/>
  </si>
  <si>
    <t>ON</t>
    <phoneticPr fontId="23"/>
  </si>
  <si>
    <t>デパート・スーパー</t>
  </si>
  <si>
    <t>3）結果出力</t>
    <rPh sb="2" eb="4">
      <t>ケッカ</t>
    </rPh>
    <rPh sb="4" eb="6">
      <t>シュツリョク</t>
    </rPh>
    <phoneticPr fontId="23"/>
  </si>
  <si>
    <t>スコアシート</t>
    <phoneticPr fontId="23"/>
  </si>
  <si>
    <t>●スコア</t>
    <phoneticPr fontId="23"/>
  </si>
  <si>
    <t>評価結果表示シート</t>
    <rPh sb="0" eb="2">
      <t>ヒョウカ</t>
    </rPh>
    <rPh sb="2" eb="4">
      <t>ケッカ</t>
    </rPh>
    <rPh sb="4" eb="6">
      <t>ヒョウジ</t>
    </rPh>
    <phoneticPr fontId="23"/>
  </si>
  <si>
    <t>●結果　</t>
    <rPh sb="1" eb="3">
      <t>ケッカ</t>
    </rPh>
    <phoneticPr fontId="23"/>
  </si>
  <si>
    <t>LCCO2算定条件シート</t>
    <rPh sb="5" eb="7">
      <t>サンテイ</t>
    </rPh>
    <rPh sb="7" eb="9">
      <t>ジョウケン</t>
    </rPh>
    <phoneticPr fontId="23"/>
  </si>
  <si>
    <t>レベル２を満たさない。</t>
  </si>
  <si>
    <t xml:space="preserve"> 非住宅　小計</t>
    <rPh sb="1" eb="2">
      <t>ヒ</t>
    </rPh>
    <rPh sb="2" eb="4">
      <t>ジュウタク</t>
    </rPh>
    <rPh sb="5" eb="7">
      <t>ショウケイ</t>
    </rPh>
    <phoneticPr fontId="23"/>
  </si>
  <si>
    <t>集合住宅</t>
    <rPh sb="0" eb="2">
      <t>シュウゴウ</t>
    </rPh>
    <rPh sb="2" eb="4">
      <t>ジュウタク</t>
    </rPh>
    <phoneticPr fontId="23"/>
  </si>
  <si>
    <t>1）概要入力</t>
    <rPh sb="2" eb="4">
      <t>ガイヨウ</t>
    </rPh>
    <rPh sb="4" eb="6">
      <t>ニュウリョク</t>
    </rPh>
    <phoneticPr fontId="23"/>
  </si>
  <si>
    <t>① 建物概要</t>
    <rPh sb="2" eb="4">
      <t>タテモノ</t>
    </rPh>
    <rPh sb="4" eb="6">
      <t>ガイヨウ</t>
    </rPh>
    <phoneticPr fontId="23"/>
  </si>
  <si>
    <t>○○県○○市</t>
    <rPh sb="2" eb="3">
      <t>ケン</t>
    </rPh>
    <rPh sb="5" eb="6">
      <t>シ</t>
    </rPh>
    <phoneticPr fontId="23"/>
  </si>
  <si>
    <t>評価点</t>
    <rPh sb="0" eb="3">
      <t>ヒョウカテン</t>
    </rPh>
    <phoneticPr fontId="23"/>
  </si>
  <si>
    <t>音環境</t>
    <rPh sb="0" eb="1">
      <t>ｵﾄ</t>
    </rPh>
    <rPh sb="1" eb="3">
      <t>ｶﾝｷｮｳ</t>
    </rPh>
    <phoneticPr fontId="35" type="noConversion"/>
  </si>
  <si>
    <t>■使用評価マニュアル：</t>
    <rPh sb="1" eb="3">
      <t>シヨウ</t>
    </rPh>
    <rPh sb="3" eb="5">
      <t>ヒョウカ</t>
    </rPh>
    <phoneticPr fontId="23"/>
  </si>
  <si>
    <t>←</t>
    <phoneticPr fontId="23"/>
  </si>
  <si>
    <t>■使用評価ソフト：</t>
    <rPh sb="1" eb="3">
      <t>シヨウ</t>
    </rPh>
    <rPh sb="3" eb="5">
      <t>ヒョウカ</t>
    </rPh>
    <phoneticPr fontId="23"/>
  </si>
  <si>
    <r>
      <t>1-1</t>
    </r>
    <r>
      <rPr>
        <b/>
        <sz val="12"/>
        <color indexed="9"/>
        <rFont val="ＭＳ Ｐゴシック"/>
        <family val="3"/>
        <charset val="128"/>
      </rPr>
      <t>　建物概要</t>
    </r>
    <rPh sb="4" eb="5">
      <t>ｹﾝ</t>
    </rPh>
    <rPh sb="5" eb="6">
      <t>ﾓﾉ</t>
    </rPh>
    <rPh sb="6" eb="8">
      <t>ｶﾞｲﾖｳ</t>
    </rPh>
    <phoneticPr fontId="35" type="noConversion"/>
  </si>
  <si>
    <t>BEE rank</t>
    <phoneticPr fontId="23"/>
  </si>
  <si>
    <t>radar chart</t>
    <phoneticPr fontId="23"/>
  </si>
  <si>
    <t>建物名称</t>
    <rPh sb="0" eb="2">
      <t>ﾀﾃﾓﾉ</t>
    </rPh>
    <rPh sb="2" eb="4">
      <t>ﾒｲｼｮｳ</t>
    </rPh>
    <phoneticPr fontId="35" type="noConversion"/>
  </si>
  <si>
    <t>階数</t>
    <rPh sb="0" eb="2">
      <t>カイスウ</t>
    </rPh>
    <phoneticPr fontId="23"/>
  </si>
  <si>
    <t>radar chart</t>
  </si>
  <si>
    <t>Score(RoundDown)</t>
    <phoneticPr fontId="23"/>
  </si>
  <si>
    <t>建設地</t>
    <rPh sb="0" eb="3">
      <t>ｹﾝｾﾂﾁ</t>
    </rPh>
    <phoneticPr fontId="35" type="noConversion"/>
  </si>
  <si>
    <t>構造</t>
    <rPh sb="0" eb="2">
      <t>コウゾウ</t>
    </rPh>
    <phoneticPr fontId="23"/>
  </si>
  <si>
    <t>平均居住人員</t>
    <rPh sb="0" eb="2">
      <t>ﾍｲｷﾝ</t>
    </rPh>
    <rPh sb="2" eb="4">
      <t>ｷｮｼﾞｭｳ</t>
    </rPh>
    <rPh sb="4" eb="6">
      <t>ｼﾞﾝｲﾝ</t>
    </rPh>
    <phoneticPr fontId="35" type="noConversion"/>
  </si>
  <si>
    <t>人</t>
    <rPh sb="0" eb="1">
      <t>ニン</t>
    </rPh>
    <phoneticPr fontId="23"/>
  </si>
  <si>
    <t>建物用途</t>
    <rPh sb="0" eb="2">
      <t>ﾀﾃﾓﾉ</t>
    </rPh>
    <rPh sb="2" eb="4">
      <t>ﾖｳﾄ</t>
    </rPh>
    <phoneticPr fontId="35" type="noConversion"/>
  </si>
  <si>
    <t>評価の段階</t>
    <rPh sb="0" eb="2">
      <t>ヒョウカ</t>
    </rPh>
    <rPh sb="3" eb="5">
      <t>ダンカイ</t>
    </rPh>
    <phoneticPr fontId="23"/>
  </si>
  <si>
    <t>外観パース等</t>
    <rPh sb="0" eb="2">
      <t>ガイカン</t>
    </rPh>
    <rPh sb="5" eb="6">
      <t>トウ</t>
    </rPh>
    <phoneticPr fontId="23"/>
  </si>
  <si>
    <t>官公庁</t>
  </si>
  <si>
    <t>物販店舗等</t>
    <rPh sb="0" eb="2">
      <t>ブッパン</t>
    </rPh>
    <rPh sb="2" eb="4">
      <t>テンポ</t>
    </rPh>
    <rPh sb="4" eb="5">
      <t>トウ</t>
    </rPh>
    <phoneticPr fontId="23"/>
  </si>
  <si>
    <t>その他物販</t>
  </si>
  <si>
    <t>ホテル・旅館</t>
  </si>
  <si>
    <t>学校等</t>
    <rPh sb="0" eb="2">
      <t>ガッコウ</t>
    </rPh>
    <rPh sb="2" eb="3">
      <t>トウ</t>
    </rPh>
    <phoneticPr fontId="23"/>
  </si>
  <si>
    <t>幼稚園・保育園</t>
  </si>
  <si>
    <t>高校</t>
  </si>
  <si>
    <t>大学・専門学校</t>
  </si>
  <si>
    <t>集会所等</t>
    <rPh sb="0" eb="3">
      <t>シュウカイジョ</t>
    </rPh>
    <rPh sb="3" eb="4">
      <t>トウ</t>
    </rPh>
    <phoneticPr fontId="23"/>
  </si>
  <si>
    <t>劇場・ホール</t>
  </si>
  <si>
    <t>展示施設</t>
  </si>
  <si>
    <t>スポーツ施設</t>
  </si>
  <si>
    <t>-</t>
  </si>
  <si>
    <t>専有部</t>
    <rPh sb="0" eb="2">
      <t>センユウ</t>
    </rPh>
    <rPh sb="2" eb="3">
      <t>ブ</t>
    </rPh>
    <phoneticPr fontId="23"/>
  </si>
  <si>
    <t>㎡</t>
  </si>
  <si>
    <t xml:space="preserve">     小・中学校　(北海道)</t>
    <rPh sb="12" eb="15">
      <t>ホッカイドウ</t>
    </rPh>
    <phoneticPr fontId="23"/>
  </si>
  <si>
    <t xml:space="preserve">                     高校</t>
    <phoneticPr fontId="23"/>
  </si>
  <si>
    <t xml:space="preserve">         大学・専門学校</t>
    <phoneticPr fontId="23"/>
  </si>
  <si>
    <t>官公庁</t>
    <phoneticPr fontId="23"/>
  </si>
  <si>
    <t>その他物販</t>
    <phoneticPr fontId="23"/>
  </si>
  <si>
    <t>展示施設</t>
    <phoneticPr fontId="23"/>
  </si>
  <si>
    <t>スポーツ施設</t>
    <phoneticPr fontId="23"/>
  </si>
  <si>
    <t>㎡</t>
    <phoneticPr fontId="23"/>
  </si>
  <si>
    <t>小・中学校 (北海道以外）</t>
    <rPh sb="0" eb="1">
      <t>ショウ</t>
    </rPh>
    <rPh sb="2" eb="5">
      <t>チュウガッコウ</t>
    </rPh>
    <rPh sb="7" eb="10">
      <t>ホッカイドウ</t>
    </rPh>
    <rPh sb="10" eb="12">
      <t>イガイ</t>
    </rPh>
    <phoneticPr fontId="23"/>
  </si>
  <si>
    <t xml:space="preserve">                   共用部</t>
    <rPh sb="19" eb="21">
      <t>キョウヨウ</t>
    </rPh>
    <rPh sb="21" eb="22">
      <t>ブ</t>
    </rPh>
    <phoneticPr fontId="23"/>
  </si>
  <si>
    <t>㎡       幼稚園・保育園</t>
    <phoneticPr fontId="23"/>
  </si>
  <si>
    <t>㎡                  事務所</t>
    <phoneticPr fontId="23"/>
  </si>
  <si>
    <t>㎡   デパート・スーパー</t>
    <phoneticPr fontId="23"/>
  </si>
  <si>
    <t>㎡          劇場・ホール</t>
    <phoneticPr fontId="23"/>
  </si>
  <si>
    <t>㎡                  専用部</t>
    <rPh sb="19" eb="21">
      <t>センヨウ</t>
    </rPh>
    <rPh sb="21" eb="22">
      <t>ブ</t>
    </rPh>
    <phoneticPr fontId="23"/>
  </si>
  <si>
    <t>評価対象</t>
    <rPh sb="0" eb="2">
      <t>ヒョウカ</t>
    </rPh>
    <rPh sb="2" eb="4">
      <t>タイショウ</t>
    </rPh>
    <phoneticPr fontId="23"/>
  </si>
  <si>
    <t>㎡</t>
    <phoneticPr fontId="23"/>
  </si>
  <si>
    <t>background</t>
    <phoneticPr fontId="23"/>
  </si>
  <si>
    <t>Score(RoundDown)</t>
    <phoneticPr fontId="23"/>
  </si>
  <si>
    <t>std</t>
    <phoneticPr fontId="23"/>
  </si>
  <si>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3"/>
  </si>
  <si>
    <t>当該対象区における標準的な計画の得点が３点。ＮＡは評価対象外とした項目を示す。敷地選定に関わる評価は対象外。</t>
    <rPh sb="2" eb="4">
      <t>タイショウ</t>
    </rPh>
    <rPh sb="4" eb="5">
      <t>ク</t>
    </rPh>
    <rPh sb="9" eb="11">
      <t>ヒョウジュン</t>
    </rPh>
    <rPh sb="13" eb="15">
      <t>ケイカク</t>
    </rPh>
    <phoneticPr fontId="23"/>
  </si>
  <si>
    <t>注2：</t>
    <rPh sb="0" eb="1">
      <t>チュウ</t>
    </rPh>
    <phoneticPr fontId="23"/>
  </si>
  <si>
    <t>Qは、環境品質・性能（Q）のスコアSQ(Q-1、Q-2、Q-3のスコアにそれぞれの重み係数を乗じた合計値）から算定。</t>
    <rPh sb="41" eb="42">
      <t>オモ</t>
    </rPh>
    <rPh sb="43" eb="45">
      <t>ケイスウ</t>
    </rPh>
    <rPh sb="46" eb="47">
      <t>ジョウ</t>
    </rPh>
    <rPh sb="49" eb="52">
      <t>ゴウケイチ</t>
    </rPh>
    <rPh sb="55" eb="57">
      <t>サンテイ</t>
    </rPh>
    <phoneticPr fontId="23"/>
  </si>
  <si>
    <t>Lは、環境負荷低減性（LR)のスコアSLR（LR-1、LR-2、LR-3のスコアにそれぞれの重み係数を乗じた合計値）から算定。</t>
    <rPh sb="3" eb="5">
      <t>カンキョウ</t>
    </rPh>
    <rPh sb="5" eb="7">
      <t>フカ</t>
    </rPh>
    <rPh sb="7" eb="9">
      <t>テイゲン</t>
    </rPh>
    <rPh sb="9" eb="10">
      <t>セイ</t>
    </rPh>
    <rPh sb="46" eb="47">
      <t>オモ</t>
    </rPh>
    <rPh sb="48" eb="50">
      <t>ケイスウ</t>
    </rPh>
    <rPh sb="51" eb="52">
      <t>ジョウ</t>
    </rPh>
    <rPh sb="54" eb="57">
      <t>ゴウケイチ</t>
    </rPh>
    <rPh sb="60" eb="62">
      <t>サンテイ</t>
    </rPh>
    <phoneticPr fontId="23"/>
  </si>
  <si>
    <t>注3：</t>
    <rPh sb="0" eb="1">
      <t>チュウ</t>
    </rPh>
    <phoneticPr fontId="23"/>
  </si>
  <si>
    <t>色欄について、プルダウンメニューから選択、または数値・コメントを記入のこと</t>
    <rPh sb="0" eb="1">
      <t>イロ</t>
    </rPh>
    <rPh sb="1" eb="2">
      <t>ラン</t>
    </rPh>
    <rPh sb="18" eb="20">
      <t>センタク</t>
    </rPh>
    <rPh sb="24" eb="26">
      <t>スウチ</t>
    </rPh>
    <rPh sb="32" eb="34">
      <t>キニュウ</t>
    </rPh>
    <phoneticPr fontId="23"/>
  </si>
  <si>
    <t>欄に数値またはコメントを記入</t>
    <rPh sb="0" eb="1">
      <t>ラン</t>
    </rPh>
    <rPh sb="2" eb="4">
      <t>スウチ</t>
    </rPh>
    <rPh sb="12" eb="14">
      <t>キニュウ</t>
    </rPh>
    <phoneticPr fontId="23"/>
  </si>
  <si>
    <r>
      <t>3</t>
    </r>
    <r>
      <rPr>
        <b/>
        <sz val="12"/>
        <color indexed="9"/>
        <rFont val="ＭＳ Ｐゴシック"/>
        <family val="3"/>
        <charset val="128"/>
      </rPr>
      <t>　設計上の配慮事項</t>
    </r>
    <rPh sb="2" eb="4">
      <t>セッケイ</t>
    </rPh>
    <rPh sb="4" eb="5">
      <t>ジョウ</t>
    </rPh>
    <rPh sb="6" eb="8">
      <t>ハイリョ</t>
    </rPh>
    <rPh sb="8" eb="10">
      <t>ジコウ</t>
    </rPh>
    <phoneticPr fontId="23"/>
  </si>
  <si>
    <t>総合</t>
    <rPh sb="0" eb="2">
      <t>ｿｳｺﾞｳ</t>
    </rPh>
    <phoneticPr fontId="35" type="noConversion"/>
  </si>
  <si>
    <t>その他</t>
    <rPh sb="2" eb="3">
      <t>ﾀ</t>
    </rPh>
    <phoneticPr fontId="35" type="noConversion"/>
  </si>
  <si>
    <r>
      <t>（</t>
    </r>
    <r>
      <rPr>
        <b/>
        <sz val="12"/>
        <color indexed="9"/>
        <rFont val="Arial"/>
        <family val="2"/>
      </rPr>
      <t>3</t>
    </r>
    <r>
      <rPr>
        <b/>
        <sz val="12"/>
        <color indexed="9"/>
        <rFont val="ＭＳ Ｐゴシック"/>
        <family val="3"/>
        <charset val="128"/>
      </rPr>
      <t>）　建築物の総合的な環境性能とは別枠の重要評価項目</t>
    </r>
    <rPh sb="4" eb="7">
      <t>ｹﾝﾁｸﾌﾞﾂ</t>
    </rPh>
    <rPh sb="8" eb="10">
      <t>ｿｳｺﾞｳ</t>
    </rPh>
    <rPh sb="10" eb="11">
      <t>ﾃｷ</t>
    </rPh>
    <rPh sb="12" eb="14">
      <t>ｶﾝｷｮｳ</t>
    </rPh>
    <rPh sb="14" eb="16">
      <t>ｾｲﾉｳ</t>
    </rPh>
    <rPh sb="18" eb="20">
      <t>ﾍﾞﾂﾜｸ</t>
    </rPh>
    <rPh sb="21" eb="23">
      <t>ｼﾞｭｳﾖｳ</t>
    </rPh>
    <rPh sb="23" eb="25">
      <t>ﾋｮｳｶ</t>
    </rPh>
    <rPh sb="25" eb="27">
      <t>ｺｳﾓｸ</t>
    </rPh>
    <phoneticPr fontId="35" type="noConversion"/>
  </si>
  <si>
    <t>注3</t>
    <rPh sb="0" eb="1">
      <t>チュウ</t>
    </rPh>
    <phoneticPr fontId="23"/>
  </si>
  <si>
    <t>←　直接入力</t>
    <rPh sb="2" eb="4">
      <t>チョクセツ</t>
    </rPh>
    <rPh sb="4" eb="6">
      <t>ニュウリョク</t>
    </rPh>
    <phoneticPr fontId="23"/>
  </si>
  <si>
    <t>○</t>
  </si>
  <si>
    <t>■　環境設計の配慮事項</t>
    <rPh sb="2" eb="4">
      <t>カンキョウ</t>
    </rPh>
    <rPh sb="4" eb="6">
      <t>セッケイ</t>
    </rPh>
    <rPh sb="7" eb="9">
      <t>ハイリョ</t>
    </rPh>
    <rPh sb="9" eb="11">
      <t>ジコウ</t>
    </rPh>
    <phoneticPr fontId="23"/>
  </si>
  <si>
    <t>■建物名称</t>
    <rPh sb="1" eb="3">
      <t>タテモノ</t>
    </rPh>
    <rPh sb="3" eb="5">
      <t>メイショウ</t>
    </rPh>
    <phoneticPr fontId="23"/>
  </si>
  <si>
    <t>計画上の配慮事項</t>
    <rPh sb="0" eb="2">
      <t>ケイカク</t>
    </rPh>
    <rPh sb="2" eb="3">
      <t>ジョウ</t>
    </rPh>
    <rPh sb="4" eb="6">
      <t>ハイリョ</t>
    </rPh>
    <rPh sb="6" eb="8">
      <t>ジコウ</t>
    </rPh>
    <phoneticPr fontId="23"/>
  </si>
  <si>
    <t>総合</t>
    <rPh sb="0" eb="2">
      <t>ソウゴウ</t>
    </rPh>
    <phoneticPr fontId="23"/>
  </si>
  <si>
    <t>その他</t>
    <rPh sb="2" eb="3">
      <t>ホカ</t>
    </rPh>
    <phoneticPr fontId="23"/>
  </si>
  <si>
    <t>備考　　　　注1：</t>
    <rPh sb="6" eb="7">
      <t>チュウ</t>
    </rPh>
    <phoneticPr fontId="23"/>
  </si>
  <si>
    <t>図を貼り付けるときは</t>
    <rPh sb="0" eb="1">
      <t>ズ</t>
    </rPh>
    <rPh sb="2" eb="3">
      <t>ハ</t>
    </rPh>
    <rPh sb="4" eb="5">
      <t>ツ</t>
    </rPh>
    <phoneticPr fontId="23"/>
  </si>
  <si>
    <t>シートの保護を解除してください</t>
    <phoneticPr fontId="23"/>
  </si>
  <si>
    <t>評　価　ソ　フ　ト</t>
    <rPh sb="0" eb="1">
      <t>ヒョウ</t>
    </rPh>
    <rPh sb="2" eb="3">
      <t>アタイ</t>
    </rPh>
    <phoneticPr fontId="23"/>
  </si>
  <si>
    <t>地域区分</t>
    <rPh sb="0" eb="2">
      <t>チイキ</t>
    </rPh>
    <phoneticPr fontId="23"/>
  </si>
  <si>
    <r>
      <t>CASBEE-</t>
    </r>
    <r>
      <rPr>
        <sz val="9"/>
        <rFont val="ＭＳ Ｐゴシック"/>
        <family val="3"/>
        <charset val="128"/>
      </rPr>
      <t>建築</t>
    </r>
    <r>
      <rPr>
        <sz val="9"/>
        <rFont val="Arial"/>
        <family val="2"/>
      </rPr>
      <t>(</t>
    </r>
    <r>
      <rPr>
        <sz val="9"/>
        <rFont val="ＭＳ Ｐゴシック"/>
        <family val="3"/>
        <charset val="128"/>
      </rPr>
      <t>新築</t>
    </r>
    <r>
      <rPr>
        <sz val="9"/>
        <rFont val="Arial"/>
        <family val="2"/>
      </rPr>
      <t>)2016</t>
    </r>
    <r>
      <rPr>
        <sz val="9"/>
        <rFont val="ＭＳ Ｐゴシック"/>
        <family val="3"/>
        <charset val="128"/>
      </rPr>
      <t>年版</t>
    </r>
    <rPh sb="7" eb="9">
      <t>ケンチク</t>
    </rPh>
    <rPh sb="10" eb="12">
      <t>シンチク</t>
    </rPh>
    <rPh sb="17" eb="18">
      <t>ネン</t>
    </rPh>
    <rPh sb="18" eb="19">
      <t>バン</t>
    </rPh>
    <phoneticPr fontId="23"/>
  </si>
  <si>
    <t>㎡ 　うち省エネ計画対象面積</t>
    <rPh sb="5" eb="6">
      <t>ショウ</t>
    </rPh>
    <rPh sb="8" eb="10">
      <t>ケイカク</t>
    </rPh>
    <rPh sb="10" eb="12">
      <t>タイショウ</t>
    </rPh>
    <rPh sb="12" eb="14">
      <t>メンセキ</t>
    </rPh>
    <phoneticPr fontId="23"/>
  </si>
  <si>
    <t>RN使用欄</t>
    <rPh sb="2" eb="4">
      <t>シヨウ</t>
    </rPh>
    <rPh sb="4" eb="5">
      <t>ラン</t>
    </rPh>
    <phoneticPr fontId="23"/>
  </si>
  <si>
    <t>評価する取組みが1つ。</t>
  </si>
  <si>
    <t>評価する取組みが4つ以上。</t>
  </si>
  <si>
    <t>TC</t>
    <phoneticPr fontId="23"/>
  </si>
  <si>
    <t>NC</t>
    <phoneticPr fontId="23"/>
  </si>
  <si>
    <t>EB</t>
    <phoneticPr fontId="23"/>
  </si>
  <si>
    <t>短期使用</t>
    <rPh sb="0" eb="2">
      <t>タンキ</t>
    </rPh>
    <rPh sb="2" eb="4">
      <t>シヨウ</t>
    </rPh>
    <phoneticPr fontId="23"/>
  </si>
  <si>
    <t>■使用期間（開始/終了）</t>
    <rPh sb="1" eb="3">
      <t>ｼﾖｳ</t>
    </rPh>
    <rPh sb="3" eb="5">
      <t>ｷｶﾝ</t>
    </rPh>
    <rPh sb="6" eb="8">
      <t>ｶｲｼ</t>
    </rPh>
    <rPh sb="9" eb="11">
      <t>ｼｭｳﾘｮｳ</t>
    </rPh>
    <phoneticPr fontId="35" type="noConversion"/>
  </si>
  <si>
    <t>時間/日（想定値）</t>
    <rPh sb="0" eb="2">
      <t>ジカン</t>
    </rPh>
    <rPh sb="3" eb="4">
      <t>ニチ</t>
    </rPh>
    <phoneticPr fontId="23"/>
  </si>
  <si>
    <t>使用期間</t>
    <rPh sb="0" eb="2">
      <t>シヨウ</t>
    </rPh>
    <rPh sb="2" eb="4">
      <t>キカン</t>
    </rPh>
    <phoneticPr fontId="23"/>
  </si>
  <si>
    <t>2016年６月～８月</t>
    <rPh sb="4" eb="5">
      <t>ネン</t>
    </rPh>
    <rPh sb="6" eb="7">
      <t>ガツ</t>
    </rPh>
    <rPh sb="9" eb="10">
      <t>ガツ</t>
    </rPh>
    <phoneticPr fontId="23"/>
  </si>
  <si>
    <t>しない</t>
  </si>
  <si>
    <t>しない</t>
    <phoneticPr fontId="23"/>
  </si>
  <si>
    <t>ポイント</t>
    <phoneticPr fontId="23"/>
  </si>
  <si>
    <t xml:space="preserve">取組数 </t>
    <rPh sb="0" eb="2">
      <t>トリクミ</t>
    </rPh>
    <rPh sb="2" eb="3">
      <t>スウ</t>
    </rPh>
    <phoneticPr fontId="23"/>
  </si>
  <si>
    <t>○○○</t>
    <phoneticPr fontId="23"/>
  </si>
  <si>
    <t>■ 評価の実施</t>
    <rPh sb="2" eb="4">
      <t>ヒョウカ</t>
    </rPh>
    <rPh sb="5" eb="7">
      <t>ジッシ</t>
    </rPh>
    <phoneticPr fontId="23"/>
  </si>
  <si>
    <t>■ 作成者</t>
    <rPh sb="2" eb="5">
      <t>サクセイシャ</t>
    </rPh>
    <phoneticPr fontId="23"/>
  </si>
  <si>
    <t>■ 確認日</t>
    <rPh sb="2" eb="4">
      <t>カクニン</t>
    </rPh>
    <rPh sb="4" eb="5">
      <t>ビ</t>
    </rPh>
    <phoneticPr fontId="23"/>
  </si>
  <si>
    <t>■ 確認者</t>
    <rPh sb="2" eb="4">
      <t>カクニン</t>
    </rPh>
    <rPh sb="4" eb="5">
      <t>シャ</t>
    </rPh>
    <phoneticPr fontId="23"/>
  </si>
  <si>
    <t>■LCCO2の計算</t>
    <rPh sb="7" eb="9">
      <t>ケイサン</t>
    </rPh>
    <phoneticPr fontId="23"/>
  </si>
  <si>
    <t>■ 建物名称</t>
    <rPh sb="2" eb="4">
      <t>ﾀﾃﾓﾉ</t>
    </rPh>
    <rPh sb="4" eb="6">
      <t>ﾒｲｼｮｳ</t>
    </rPh>
    <phoneticPr fontId="35" type="noConversion"/>
  </si>
  <si>
    <t>■ 建設地・地域区分</t>
    <rPh sb="2" eb="5">
      <t>ｹﾝｾﾂﾁ</t>
    </rPh>
    <rPh sb="6" eb="8">
      <t>ちいき</t>
    </rPh>
    <rPh sb="8" eb="10">
      <t>ｸﾌﾞﾝ</t>
    </rPh>
    <phoneticPr fontId="35" type="noConversion"/>
  </si>
  <si>
    <t>■ 竣工年 (予定/竣工)</t>
    <rPh sb="2" eb="4">
      <t>ｼｭﾝｺｳ</t>
    </rPh>
    <rPh sb="4" eb="5">
      <t>ﾈﾝ</t>
    </rPh>
    <rPh sb="7" eb="9">
      <t>ﾖﾃｲ</t>
    </rPh>
    <rPh sb="10" eb="12">
      <t>ｼｭﾝｺｳ</t>
    </rPh>
    <phoneticPr fontId="35" type="noConversion"/>
  </si>
  <si>
    <t>■ 地域・地区</t>
    <rPh sb="2" eb="4">
      <t>ﾁｲｷ</t>
    </rPh>
    <rPh sb="5" eb="7">
      <t>ﾁｸ</t>
    </rPh>
    <phoneticPr fontId="35" type="noConversion"/>
  </si>
  <si>
    <t>■ 敷地面積</t>
    <rPh sb="2" eb="4">
      <t>ｼｷﾁ</t>
    </rPh>
    <rPh sb="4" eb="6">
      <t>ﾒﾝｾｷ</t>
    </rPh>
    <phoneticPr fontId="35" type="noConversion"/>
  </si>
  <si>
    <t>■ 建築面積</t>
    <rPh sb="2" eb="4">
      <t>ｹﾝﾁｸ</t>
    </rPh>
    <rPh sb="4" eb="6">
      <t>ﾒﾝｾｷ</t>
    </rPh>
    <phoneticPr fontId="35" type="noConversion"/>
  </si>
  <si>
    <t>■ 建物用途名</t>
    <rPh sb="2" eb="4">
      <t>タテモノ</t>
    </rPh>
    <rPh sb="4" eb="6">
      <t>ヨウト</t>
    </rPh>
    <rPh sb="6" eb="7">
      <t>メイ</t>
    </rPh>
    <phoneticPr fontId="23"/>
  </si>
  <si>
    <t>■ 延床面積</t>
    <rPh sb="2" eb="3">
      <t>ﾉ</t>
    </rPh>
    <rPh sb="3" eb="6">
      <t>ﾕｶﾒﾝｾｷ</t>
    </rPh>
    <phoneticPr fontId="35" type="noConversion"/>
  </si>
  <si>
    <t>■ 構造</t>
    <rPh sb="2" eb="4">
      <t>コウゾウ</t>
    </rPh>
    <phoneticPr fontId="23"/>
  </si>
  <si>
    <t>■ 階数</t>
    <rPh sb="2" eb="4">
      <t>カイスウ</t>
    </rPh>
    <phoneticPr fontId="23"/>
  </si>
  <si>
    <t>■ 平均居住人員</t>
    <rPh sb="2" eb="4">
      <t>ﾍｲｷﾝ</t>
    </rPh>
    <rPh sb="4" eb="6">
      <t>ｷｮｼﾞｭｳ</t>
    </rPh>
    <rPh sb="6" eb="8">
      <t>ｼﾞﾝｲﾝ</t>
    </rPh>
    <phoneticPr fontId="35" type="noConversion"/>
  </si>
  <si>
    <t>■ 年間使用時間</t>
    <rPh sb="2" eb="4">
      <t>ﾈﾝｶﾝ</t>
    </rPh>
    <rPh sb="4" eb="6">
      <t>ｼﾖｳ</t>
    </rPh>
    <rPh sb="6" eb="8">
      <t>ｼﾞｶﾝ</t>
    </rPh>
    <phoneticPr fontId="35" type="noConversion"/>
  </si>
  <si>
    <t>■ 日平均使用時間</t>
    <rPh sb="2" eb="3">
      <t>ﾋ</t>
    </rPh>
    <rPh sb="3" eb="5">
      <t>ﾍｲｷﾝ</t>
    </rPh>
    <rPh sb="5" eb="7">
      <t>ｼﾖｳ</t>
    </rPh>
    <rPh sb="7" eb="9">
      <t>ｼﾞｶﾝ</t>
    </rPh>
    <phoneticPr fontId="35" type="noConversion"/>
  </si>
  <si>
    <t>IS</t>
    <phoneticPr fontId="23"/>
  </si>
  <si>
    <t>インテリア</t>
    <phoneticPr fontId="23"/>
  </si>
  <si>
    <r>
      <t>CASBEE-短期使用</t>
    </r>
    <r>
      <rPr>
        <sz val="9"/>
        <rFont val="Arial"/>
        <family val="2"/>
      </rPr>
      <t>2016</t>
    </r>
    <r>
      <rPr>
        <sz val="9"/>
        <rFont val="ＭＳ Ｐゴシック"/>
        <family val="3"/>
        <charset val="128"/>
      </rPr>
      <t>年版</t>
    </r>
    <rPh sb="7" eb="9">
      <t>タンキ</t>
    </rPh>
    <rPh sb="9" eb="11">
      <t>シヨウ</t>
    </rPh>
    <rPh sb="15" eb="16">
      <t>ネン</t>
    </rPh>
    <rPh sb="16" eb="17">
      <t>バン</t>
    </rPh>
    <phoneticPr fontId="23"/>
  </si>
  <si>
    <r>
      <t>CASBEE-</t>
    </r>
    <r>
      <rPr>
        <sz val="9"/>
        <rFont val="ＭＳ Ｐゴシック"/>
        <family val="3"/>
        <charset val="128"/>
      </rPr>
      <t>建築</t>
    </r>
    <r>
      <rPr>
        <sz val="9"/>
        <rFont val="Arial"/>
        <family val="2"/>
      </rPr>
      <t>(</t>
    </r>
    <r>
      <rPr>
        <sz val="9"/>
        <rFont val="ＭＳ Ｐゴシック"/>
        <family val="3"/>
        <charset val="128"/>
      </rPr>
      <t>既存</t>
    </r>
    <r>
      <rPr>
        <sz val="9"/>
        <rFont val="Arial"/>
        <family val="2"/>
      </rPr>
      <t>)2016</t>
    </r>
    <r>
      <rPr>
        <sz val="9"/>
        <rFont val="ＭＳ Ｐゴシック"/>
        <family val="3"/>
        <charset val="128"/>
      </rPr>
      <t>年版</t>
    </r>
    <rPh sb="7" eb="9">
      <t>ケンチク</t>
    </rPh>
    <rPh sb="10" eb="12">
      <t>キゾン</t>
    </rPh>
    <rPh sb="17" eb="18">
      <t>ネン</t>
    </rPh>
    <rPh sb="18" eb="19">
      <t>バン</t>
    </rPh>
    <phoneticPr fontId="23"/>
  </si>
  <si>
    <r>
      <t>CASBEE-</t>
    </r>
    <r>
      <rPr>
        <sz val="9"/>
        <rFont val="ＭＳ Ｐゴシック"/>
        <family val="3"/>
        <charset val="128"/>
      </rPr>
      <t>ｲﾝﾃﾘｱｽﾍﾟｰｽ</t>
    </r>
    <r>
      <rPr>
        <sz val="9"/>
        <rFont val="Arial"/>
        <family val="2"/>
      </rPr>
      <t>2016</t>
    </r>
    <r>
      <rPr>
        <sz val="9"/>
        <rFont val="ＭＳ Ｐゴシック"/>
        <family val="3"/>
        <charset val="128"/>
      </rPr>
      <t>年版</t>
    </r>
    <rPh sb="21" eb="22">
      <t>ネン</t>
    </rPh>
    <rPh sb="22" eb="23">
      <t>バン</t>
    </rPh>
    <phoneticPr fontId="23"/>
  </si>
  <si>
    <t>② 評価対象概要</t>
    <rPh sb="2" eb="4">
      <t>ヒョウカ</t>
    </rPh>
    <rPh sb="4" eb="6">
      <t>タイショウ</t>
    </rPh>
    <rPh sb="6" eb="8">
      <t>ガイヨウ</t>
    </rPh>
    <phoneticPr fontId="23"/>
  </si>
  <si>
    <t>○○サービス</t>
    <phoneticPr fontId="23"/>
  </si>
  <si>
    <t>○○</t>
    <phoneticPr fontId="23"/>
  </si>
  <si>
    <t>XXX</t>
    <phoneticPr fontId="23"/>
  </si>
  <si>
    <t>地上○○F～○○F</t>
    <rPh sb="0" eb="2">
      <t>チジョウ</t>
    </rPh>
    <phoneticPr fontId="23"/>
  </si>
  <si>
    <t>■ 評価対象名称</t>
    <rPh sb="2" eb="4">
      <t>ﾋｮｳｶ</t>
    </rPh>
    <rPh sb="4" eb="6">
      <t>ﾀｲｼｮｳ</t>
    </rPh>
    <rPh sb="6" eb="8">
      <t>ﾒｲｼｮｳ</t>
    </rPh>
    <phoneticPr fontId="35" type="noConversion"/>
  </si>
  <si>
    <t>■ 評価対象用途</t>
    <rPh sb="2" eb="4">
      <t>ﾋｮｳｶ</t>
    </rPh>
    <rPh sb="4" eb="6">
      <t>ﾀｲｼｮｳ</t>
    </rPh>
    <rPh sb="6" eb="8">
      <t>ﾖｳﾄ</t>
    </rPh>
    <phoneticPr fontId="35" type="noConversion"/>
  </si>
  <si>
    <t>■ 使用開始</t>
    <rPh sb="2" eb="4">
      <t>ｼﾖｳ</t>
    </rPh>
    <rPh sb="4" eb="6">
      <t>ｶｲｼ</t>
    </rPh>
    <phoneticPr fontId="35" type="noConversion"/>
  </si>
  <si>
    <t>■ 専用面積</t>
    <rPh sb="2" eb="4">
      <t>ｾﾝﾖｳ</t>
    </rPh>
    <rPh sb="4" eb="6">
      <t>ﾒﾝｾｷ</t>
    </rPh>
    <phoneticPr fontId="35" type="noConversion"/>
  </si>
  <si>
    <t>■ 専用部の階</t>
    <rPh sb="2" eb="4">
      <t>ｾﾝﾖｳ</t>
    </rPh>
    <rPh sb="4" eb="5">
      <t>ﾌﾞ</t>
    </rPh>
    <rPh sb="6" eb="7">
      <t>ｶｲ</t>
    </rPh>
    <phoneticPr fontId="35" type="noConversion"/>
  </si>
  <si>
    <r>
      <t>1-3</t>
    </r>
    <r>
      <rPr>
        <b/>
        <sz val="12"/>
        <color indexed="9"/>
        <rFont val="ＭＳ Ｐゴシック"/>
        <family val="3"/>
        <charset val="128"/>
      </rPr>
      <t>　外観</t>
    </r>
    <rPh sb="4" eb="6">
      <t>ガイカン</t>
    </rPh>
    <phoneticPr fontId="23"/>
  </si>
  <si>
    <t>年間使用時間</t>
    <rPh sb="0" eb="2">
      <t>ネンカン</t>
    </rPh>
    <rPh sb="2" eb="4">
      <t>シヨウ</t>
    </rPh>
    <rPh sb="4" eb="6">
      <t>ジカン</t>
    </rPh>
    <phoneticPr fontId="23"/>
  </si>
  <si>
    <t>日平均使用時間</t>
    <rPh sb="0" eb="1">
      <t>ニチ</t>
    </rPh>
    <rPh sb="1" eb="3">
      <t>ヘイキン</t>
    </rPh>
    <rPh sb="3" eb="5">
      <t>シヨウ</t>
    </rPh>
    <rPh sb="5" eb="7">
      <t>ジカン</t>
    </rPh>
    <phoneticPr fontId="23"/>
  </si>
  <si>
    <t>201●年●月●日</t>
    <rPh sb="4" eb="5">
      <t>ネン</t>
    </rPh>
    <rPh sb="6" eb="7">
      <t>ガツ</t>
    </rPh>
    <rPh sb="8" eb="9">
      <t>ニチ</t>
    </rPh>
    <phoneticPr fontId="23"/>
  </si>
  <si>
    <t>■建物名称　</t>
    <rPh sb="1" eb="3">
      <t>タテモノ</t>
    </rPh>
    <rPh sb="3" eb="5">
      <t>メイショウ</t>
    </rPh>
    <phoneticPr fontId="23"/>
  </si>
  <si>
    <t>　注）　設計における総合的なコンセプトを簡潔に記載してください。
　</t>
    <rPh sb="4" eb="6">
      <t>セッケイ</t>
    </rPh>
    <phoneticPr fontId="23"/>
  </si>
  <si>
    <t>重み</t>
    <rPh sb="0" eb="1">
      <t>オモ</t>
    </rPh>
    <phoneticPr fontId="23"/>
  </si>
  <si>
    <t>運動を促進・支援する機能がない</t>
  </si>
  <si>
    <t>執務室内に後からキッチン、パントリーなどの水廻り空間を、一部の範囲で設置が可能</t>
  </si>
  <si>
    <t>執務室内に後からキッチン、パントリーなどの水廻り空間を設置することはできない</t>
  </si>
  <si>
    <t>パウダールームとして利用可能な装備がある</t>
  </si>
  <si>
    <t>ハンドドライヤー等、手拭き用の設備が設置されている</t>
  </si>
  <si>
    <t>評価する取組み</t>
  </si>
  <si>
    <t>事務室の天井高2.9m以上となっており、かつ、すべての執務者が十分な屋外の情報を得られるように窓が設置されている。</t>
  </si>
  <si>
    <t>事務室の天井高2.7m以上となっており、かつ、すべての執務者が十分な屋外の情報を得られるように窓が設置されている。</t>
  </si>
  <si>
    <t>タスク・アンビエント照明方式もしくはこれに準ずる照明方式の場合で、タスク照度が500lx以上1000lx未満、かつアンビエント照度がタスク照度の1/3以上2/3未満、かつ壁面の鉛直面照度もしくは天井面の水平面照度が100lx以上。</t>
  </si>
  <si>
    <t>水平方向から見て光源が露出せず、グレアを制限している器具。G2 分類の器具。</t>
  </si>
  <si>
    <t>水平方向から見て光源が露出し、グレアを制限していない器具。G3 分類の器具。</t>
  </si>
  <si>
    <t>3.2.2　照明器具のグレア対策</t>
  </si>
  <si>
    <t>3.2.1　開口部のグレア対策</t>
  </si>
  <si>
    <t>壁・床・天井のうち一面に吸音材を使用している</t>
  </si>
  <si>
    <t>吸音材を使用していない</t>
  </si>
  <si>
    <t>40＜ [騒音レベル] ≦45</t>
  </si>
  <si>
    <t>45＜ [騒音レベル] ≦50</t>
  </si>
  <si>
    <t>6)優れた外観デザイン</t>
  </si>
  <si>
    <t>5）周辺の主要な視点場からの良好な景観形成</t>
  </si>
  <si>
    <t>地域性のある素材を外装材に使用して、良好な景観を形成している。</t>
  </si>
  <si>
    <t>4）地域性のある素材による良好な景観形成</t>
  </si>
  <si>
    <t>3）景観の歴史の継承</t>
  </si>
  <si>
    <t>植栽により、良好な景観を形成している。</t>
  </si>
  <si>
    <t>2）植栽による良好な景観形成</t>
  </si>
  <si>
    <t>1）建物の配置・形態等のまちなみへの調和</t>
  </si>
  <si>
    <t>（評価ポイント0）</t>
  </si>
  <si>
    <t>紙文書による情報漏えいを防止し、無駄な印刷を減少させることを意図したICカード認証プリントシステムを採用している（例：セキュアプリントの採用）</t>
  </si>
  <si>
    <t>1.3.2　共用部の内装計画</t>
    <rPh sb="6" eb="8">
      <t>キョウヨウ</t>
    </rPh>
    <rPh sb="8" eb="9">
      <t>ブ</t>
    </rPh>
    <rPh sb="10" eb="12">
      <t>ナイソウ</t>
    </rPh>
    <rPh sb="12" eb="14">
      <t>ケイカク</t>
    </rPh>
    <phoneticPr fontId="120"/>
  </si>
  <si>
    <t>評価する取組みのうち４つの項目に該当する。</t>
  </si>
  <si>
    <t>評価する取組みのうち３つの項目に該当する。</t>
  </si>
  <si>
    <t>評価する取組みのうち２つの項目に該当する。</t>
  </si>
  <si>
    <t>レベル４に追加して、運用時のワーカーの意見を反映し、改善する体制がある。</t>
  </si>
  <si>
    <t>1.1.2　荷重のゆとり</t>
    <rPh sb="6" eb="8">
      <t>カジュウ</t>
    </rPh>
    <phoneticPr fontId="120"/>
  </si>
  <si>
    <t>1.1.1　空間の形状・自由さ</t>
    <rPh sb="6" eb="8">
      <t>クウカン</t>
    </rPh>
    <rPh sb="9" eb="11">
      <t>ケイジョウ</t>
    </rPh>
    <rPh sb="12" eb="14">
      <t>ジユウ</t>
    </rPh>
    <phoneticPr fontId="120"/>
  </si>
  <si>
    <t>空間・内装</t>
    <rPh sb="0" eb="2">
      <t>クウカン</t>
    </rPh>
    <rPh sb="3" eb="5">
      <t>ナイソウ</t>
    </rPh>
    <phoneticPr fontId="23"/>
  </si>
  <si>
    <t>冷暖房設備が設置されている</t>
  </si>
  <si>
    <t>移動空間・コミュニケーション</t>
  </si>
  <si>
    <t>その他（エレベーターかご内カードリーダー、指透過認証装置、キーボックス等）</t>
  </si>
  <si>
    <t>管理員の常駐若しくは24時間セキュリティーサービスへの加入</t>
  </si>
  <si>
    <t>防犯対策</t>
  </si>
  <si>
    <t>防犯対策を実施していない</t>
  </si>
  <si>
    <t>飲料水として使用できない中水などには、その項を給水箇所に明示する</t>
  </si>
  <si>
    <t>水質安全性対策評価項目</t>
  </si>
  <si>
    <t>水質安全性対策を一部満たしている</t>
  </si>
  <si>
    <t>水質安全性対策を一つも満たしていない</t>
  </si>
  <si>
    <t>自主努力の無害化措置により、法による区域指定を解除する場合</t>
  </si>
  <si>
    <t>自主調査、または法定調査の結果、「形質変更時要届出区域」に指定され、開発時に拡散防止のための計画の届出、それに基づく措置を行う場合</t>
  </si>
  <si>
    <t>レベル４を満たし、共用部だけでなく専有部に対しても一部の電力供給が可能である。</t>
  </si>
  <si>
    <t>法令水準以上の非常用発電設備があり、建物の基幹機能や共用部におけるサービスが可能である。</t>
  </si>
  <si>
    <t>法令水準程度の非常用発電設備がある</t>
  </si>
  <si>
    <t>異なる変電所からの引き込みを二重化している。</t>
  </si>
  <si>
    <t>電源車接続時に利用可能な照明等の配線が設置されている。</t>
  </si>
  <si>
    <t>重要設備系の受電設備の二重化を行っている。</t>
  </si>
  <si>
    <t>無停電電源設備を備えている。</t>
  </si>
  <si>
    <t>非常用発電設備を備えている。</t>
  </si>
  <si>
    <t>建物全体の床面積の合計が2000㎡未満の場合</t>
    <rPh sb="17" eb="19">
      <t>ミマン</t>
    </rPh>
    <phoneticPr fontId="120"/>
  </si>
  <si>
    <t>建築基準法に定められた耐震性の50％増の耐震性を有する</t>
  </si>
  <si>
    <t>建築基準法に定められた耐震性の25％増の耐震性を有する</t>
  </si>
  <si>
    <t>建築基準法に定められた耐震性を有する</t>
  </si>
  <si>
    <t>1.1.1　躯体の耐震性能</t>
    <rPh sb="9" eb="11">
      <t>タイシン</t>
    </rPh>
    <rPh sb="11" eb="13">
      <t>セイノウ</t>
    </rPh>
    <phoneticPr fontId="120"/>
  </si>
  <si>
    <t>災害対応</t>
  </si>
  <si>
    <t>建物内に設置されているが、十分な数と必要に応じた配置となっていない。</t>
  </si>
  <si>
    <t>建物内に設置されていない</t>
  </si>
  <si>
    <t>消防計画を作成し、法令及び消防計画に基づく消防訓練を行っている。</t>
  </si>
  <si>
    <t>災害時対応</t>
  </si>
  <si>
    <t>満足度調査</t>
  </si>
  <si>
    <t>レベル３を満たし、さらに建物側により自主的な追加検査を実施しており、全ての調査・検査記録などが保管されている。</t>
  </si>
  <si>
    <t>法令に基づく定期調査・検査の報告が全て提出されており、要是正事項も軽微であり是正済みである</t>
  </si>
  <si>
    <t>法令に基づく定期調査・検査の報告が一部提出できていない、又は要是正事項の内容が重篤かつ未是正</t>
  </si>
  <si>
    <t>維持管理計画</t>
  </si>
  <si>
    <t>ワーカーを対象とした健康セミナーやメンタル系セミナーを開催している。</t>
  </si>
  <si>
    <t>ワーカーにフィットネスクラブなどへの費用補助を行っている。</t>
  </si>
  <si>
    <t>健康を増進するクラブ活動への補助を行っている。</t>
  </si>
  <si>
    <t>社内に運動を促進するクラブ活動がある。</t>
  </si>
  <si>
    <t>健康を増進するプログラム</t>
  </si>
  <si>
    <t>健康診断、ストレスチェックが行われている</t>
  </si>
  <si>
    <t>4.2.2　外皮性能</t>
  </si>
  <si>
    <t>採点基準</t>
    <rPh sb="0" eb="2">
      <t>サイテン</t>
    </rPh>
    <rPh sb="2" eb="4">
      <t>キジュン</t>
    </rPh>
    <phoneticPr fontId="23"/>
  </si>
  <si>
    <t>レイアウトの柔軟性</t>
    <rPh sb="6" eb="8">
      <t>ジュウナン</t>
    </rPh>
    <rPh sb="8" eb="9">
      <t>セイ</t>
    </rPh>
    <phoneticPr fontId="23"/>
  </si>
  <si>
    <t>WO</t>
    <phoneticPr fontId="23"/>
  </si>
  <si>
    <r>
      <t>●</t>
    </r>
    <r>
      <rPr>
        <sz val="11"/>
        <rFont val="Arial"/>
        <family val="2"/>
      </rPr>
      <t>LCCO2</t>
    </r>
    <r>
      <rPr>
        <sz val="11"/>
        <rFont val="ＭＳ Ｐゴシック"/>
        <family val="3"/>
        <charset val="128"/>
      </rPr>
      <t>計算</t>
    </r>
    <rPh sb="6" eb="8">
      <t>ケイサン</t>
    </rPh>
    <phoneticPr fontId="23"/>
  </si>
  <si>
    <t>パターン１</t>
    <phoneticPr fontId="23"/>
  </si>
  <si>
    <t>パターン２</t>
    <phoneticPr fontId="23"/>
  </si>
  <si>
    <t>パターン３</t>
    <phoneticPr fontId="23"/>
  </si>
  <si>
    <t>■ 評価対象</t>
    <rPh sb="2" eb="4">
      <t>ヒョウカ</t>
    </rPh>
    <rPh sb="4" eb="6">
      <t>タイショウ</t>
    </rPh>
    <phoneticPr fontId="23"/>
  </si>
  <si>
    <t>■ 評価対象フェーズ</t>
    <rPh sb="2" eb="4">
      <t>ヒョウカ</t>
    </rPh>
    <rPh sb="4" eb="6">
      <t>タイショウ</t>
    </rPh>
    <phoneticPr fontId="23"/>
  </si>
  <si>
    <t>BP1</t>
    <phoneticPr fontId="23"/>
  </si>
  <si>
    <t>BP2</t>
    <phoneticPr fontId="23"/>
  </si>
  <si>
    <t>BP3</t>
    <phoneticPr fontId="23"/>
  </si>
  <si>
    <t>OM</t>
    <phoneticPr fontId="23"/>
  </si>
  <si>
    <t>PR</t>
    <phoneticPr fontId="23"/>
  </si>
  <si>
    <r>
      <t>2-2</t>
    </r>
    <r>
      <rPr>
        <b/>
        <sz val="12"/>
        <color indexed="9"/>
        <rFont val="ＭＳ Ｐゴシック"/>
        <family val="3"/>
        <charset val="128"/>
      </rPr>
      <t>　大項目の評価（ﾚｰﾀﾞｰﾁｬｰﾄ）</t>
    </r>
    <rPh sb="4" eb="7">
      <t>ダイコウモク</t>
    </rPh>
    <rPh sb="8" eb="10">
      <t>ヒョウカ</t>
    </rPh>
    <phoneticPr fontId="23"/>
  </si>
  <si>
    <r>
      <t>2-3</t>
    </r>
    <r>
      <rPr>
        <b/>
        <sz val="12"/>
        <color indexed="9"/>
        <rFont val="ＭＳ Ｐゴシック"/>
        <family val="3"/>
        <charset val="128"/>
      </rPr>
      <t>　中項目の評価（バーチャート）</t>
    </r>
    <phoneticPr fontId="23"/>
  </si>
  <si>
    <t>≧</t>
  </si>
  <si>
    <t>＜</t>
  </si>
  <si>
    <t>スコア平均</t>
    <rPh sb="3" eb="5">
      <t>ヘイキン</t>
    </rPh>
    <phoneticPr fontId="23"/>
  </si>
  <si>
    <t>ランク用スコア</t>
    <rPh sb="3" eb="4">
      <t>ヨウ</t>
    </rPh>
    <phoneticPr fontId="23"/>
  </si>
  <si>
    <t>★</t>
    <phoneticPr fontId="23"/>
  </si>
  <si>
    <t>/100</t>
    <phoneticPr fontId="23"/>
  </si>
  <si>
    <t>Rank:</t>
    <phoneticPr fontId="120"/>
  </si>
  <si>
    <t>ランク</t>
    <phoneticPr fontId="23"/>
  </si>
  <si>
    <t>　注）　上記以外に対する配慮事項を簡潔に記載してください。</t>
    <rPh sb="4" eb="6">
      <t>ジョウキ</t>
    </rPh>
    <rPh sb="6" eb="8">
      <t>イガイ</t>
    </rPh>
    <phoneticPr fontId="23"/>
  </si>
  <si>
    <t>1.1.3　設備機器の区画別運用の可変性</t>
  </si>
  <si>
    <t>スコアシート</t>
    <phoneticPr fontId="35" type="noConversion"/>
  </si>
  <si>
    <t>空間・内装</t>
    <rPh sb="0" eb="2">
      <t>ｸｳｶﾝ</t>
    </rPh>
    <rPh sb="3" eb="5">
      <t>ﾅｲｿｳ</t>
    </rPh>
    <phoneticPr fontId="35" type="noConversion"/>
  </si>
  <si>
    <t>1.1.3　設備機器の区画別運用の可変性</t>
    <phoneticPr fontId="120"/>
  </si>
  <si>
    <t>1.3.1　専有部の内装計画</t>
    <rPh sb="6" eb="9">
      <t>センユウブ</t>
    </rPh>
    <phoneticPr fontId="120"/>
  </si>
  <si>
    <t>1.3.2　共用部の内装計画</t>
    <rPh sb="6" eb="8">
      <t>キョウヨウ</t>
    </rPh>
    <rPh sb="8" eb="9">
      <t>ブ</t>
    </rPh>
    <phoneticPr fontId="120"/>
  </si>
  <si>
    <t>1.4.1　オフィス什器の機能性・選択性</t>
    <phoneticPr fontId="120"/>
  </si>
  <si>
    <t>1.4.2　ＯＡ機器等の充実度</t>
    <phoneticPr fontId="120"/>
  </si>
  <si>
    <t>3.2.1　開口部のグレア対策</t>
    <phoneticPr fontId="120"/>
  </si>
  <si>
    <t>3.2.2　照明器具のグレア対策</t>
    <phoneticPr fontId="120"/>
  </si>
  <si>
    <t>熱・空気環境</t>
    <rPh sb="0" eb="1">
      <t>ﾈﾂ</t>
    </rPh>
    <rPh sb="2" eb="4">
      <t>ｸｳｷ</t>
    </rPh>
    <rPh sb="4" eb="6">
      <t>ｶﾝｷｮｳ</t>
    </rPh>
    <phoneticPr fontId="35" type="noConversion"/>
  </si>
  <si>
    <t>4.4.1　換気量</t>
    <phoneticPr fontId="120"/>
  </si>
  <si>
    <t>4.4.2　自然換気性能</t>
    <phoneticPr fontId="120"/>
  </si>
  <si>
    <t>リフレッシュ</t>
    <phoneticPr fontId="35" type="noConversion"/>
  </si>
  <si>
    <t>運動</t>
    <phoneticPr fontId="35" type="noConversion"/>
  </si>
  <si>
    <t>情報通信</t>
  </si>
  <si>
    <t>有害物質対策</t>
  </si>
  <si>
    <t>2.3.3　土壌汚染等対応</t>
    <phoneticPr fontId="120"/>
  </si>
  <si>
    <t>水質安全性</t>
  </si>
  <si>
    <t>セキュリティ</t>
  </si>
  <si>
    <t>1.4.1　定期調査・検査報告書</t>
    <phoneticPr fontId="120"/>
  </si>
  <si>
    <t>1.4.2　維持管理レベル</t>
    <phoneticPr fontId="120"/>
  </si>
  <si>
    <t>対象外</t>
    <rPh sb="0" eb="3">
      <t>タイショウガイ</t>
    </rPh>
    <phoneticPr fontId="23"/>
  </si>
  <si>
    <t>パターン１</t>
    <phoneticPr fontId="23"/>
  </si>
  <si>
    <t>合計</t>
    <rPh sb="0" eb="2">
      <t>ゴウケイ</t>
    </rPh>
    <phoneticPr fontId="23"/>
  </si>
  <si>
    <t>メンタルヘルス対策、医療サービス</t>
    <phoneticPr fontId="23"/>
  </si>
  <si>
    <t>社内情報共有インフラ</t>
    <phoneticPr fontId="23"/>
  </si>
  <si>
    <t>健康増進プログラム</t>
    <phoneticPr fontId="23"/>
  </si>
  <si>
    <t>加入している健康保険組合が各種補助やセミナーなどを実施していて、ワーカーが利用している。</t>
  </si>
  <si>
    <t>維持管理に配慮した設計</t>
    <phoneticPr fontId="23"/>
  </si>
  <si>
    <t>適用条件</t>
    <rPh sb="0" eb="2">
      <t>テキヨウ</t>
    </rPh>
    <rPh sb="2" eb="4">
      <t>ジョウケン</t>
    </rPh>
    <phoneticPr fontId="23"/>
  </si>
  <si>
    <t>備考</t>
    <rPh sb="0" eb="2">
      <t>ビコウ</t>
    </rPh>
    <phoneticPr fontId="23"/>
  </si>
  <si>
    <t>維持保全計画</t>
    <phoneticPr fontId="23"/>
  </si>
  <si>
    <t>維持管理の状況</t>
    <phoneticPr fontId="23"/>
  </si>
  <si>
    <t>中長期保全計画の有無と実行性</t>
    <phoneticPr fontId="23"/>
  </si>
  <si>
    <t>満足度調査の定期的実施等</t>
    <phoneticPr fontId="23"/>
  </si>
  <si>
    <t>消防訓練の実施</t>
    <phoneticPr fontId="23"/>
  </si>
  <si>
    <t>評価する取組み</t>
    <rPh sb="0" eb="2">
      <t>ヒョウカ</t>
    </rPh>
    <rPh sb="4" eb="6">
      <t>トリク</t>
    </rPh>
    <phoneticPr fontId="23"/>
  </si>
  <si>
    <t>建物全体の床面積の合計が2000㎡以上の場合</t>
  </si>
  <si>
    <t>床面積</t>
    <rPh sb="0" eb="3">
      <t>ユカメンセキ</t>
    </rPh>
    <phoneticPr fontId="23"/>
  </si>
  <si>
    <t>災害時エネルギー供給</t>
    <phoneticPr fontId="23"/>
  </si>
  <si>
    <t>化学汚染物質</t>
    <phoneticPr fontId="23"/>
  </si>
  <si>
    <t>有害物質を含まない材料の使用</t>
    <phoneticPr fontId="23"/>
  </si>
  <si>
    <t>有害物質の既存不適格対応</t>
    <phoneticPr fontId="23"/>
  </si>
  <si>
    <t>水質安全性</t>
    <phoneticPr fontId="23"/>
  </si>
  <si>
    <t>水質安全性</t>
    <phoneticPr fontId="23"/>
  </si>
  <si>
    <t>水質安全性対策を全て満たしている。または、各階にミネラルウォーターサーバーを用意し全員が利用できる。</t>
  </si>
  <si>
    <t>セキュリティ</t>
    <phoneticPr fontId="23"/>
  </si>
  <si>
    <t>セキュリティ設備</t>
    <phoneticPr fontId="23"/>
  </si>
  <si>
    <t>EV利用の快適性</t>
    <phoneticPr fontId="23"/>
  </si>
  <si>
    <t>バリアフリー法への対応</t>
    <phoneticPr fontId="23"/>
  </si>
  <si>
    <t>打ち合わせスペース</t>
    <phoneticPr fontId="23"/>
  </si>
  <si>
    <t>高度情報通信インフラ</t>
    <phoneticPr fontId="23"/>
  </si>
  <si>
    <t>1.3.1　専有部の内装計画</t>
  </si>
  <si>
    <t>1.4.1　オフィス什器の機能性・選択性</t>
  </si>
  <si>
    <t>1.4.2　ＯＡ機器等の充実度</t>
  </si>
  <si>
    <t>注）執務スペースとは、オフィス有効面積の内、食堂、医務室、会議室、応接室、個室形式の役員室、書庫室、リフレッシュスペース（1.2.2参照）等の共用スペースを除く、一般執務者の日常の執務のために割り当てられた床面積をいう。したがって、この執務スペースには、ミーティングスペース（日常打合せを行うためのスペース）、ＯＡ機器スペース、管理職スペース、通路スペース等が含まれる。</t>
  </si>
  <si>
    <t>外観デザイン</t>
    <phoneticPr fontId="23"/>
  </si>
  <si>
    <t>7）その他</t>
  </si>
  <si>
    <t>評価ポイント</t>
    <rPh sb="0" eb="2">
      <t>ヒョウカ</t>
    </rPh>
    <phoneticPr fontId="23"/>
  </si>
  <si>
    <t>照度</t>
    <phoneticPr fontId="23"/>
  </si>
  <si>
    <t>空調方式及び個別制御性</t>
    <phoneticPr fontId="23"/>
  </si>
  <si>
    <t>グレア対策</t>
    <phoneticPr fontId="23"/>
  </si>
  <si>
    <t>4.4.1　換気量</t>
  </si>
  <si>
    <t>4.4.2　自然換気性能</t>
  </si>
  <si>
    <t>注）レベル４、レベル５は直接入力によりレベルを選択してください。</t>
    <rPh sb="12" eb="14">
      <t>チョクセツ</t>
    </rPh>
    <rPh sb="14" eb="16">
      <t>ニュウリョク</t>
    </rPh>
    <rPh sb="23" eb="25">
      <t>センタク</t>
    </rPh>
    <phoneticPr fontId="23"/>
  </si>
  <si>
    <t>トイレの充足性・機能性</t>
    <phoneticPr fontId="23"/>
  </si>
  <si>
    <t>執務室内に後からキッチン、パントリーなどの水廻り空間を、専有部内の多くの場所に対して設置が可能</t>
  </si>
  <si>
    <r>
      <t>1.4　</t>
    </r>
    <r>
      <rPr>
        <sz val="11"/>
        <rFont val="ＭＳ Ｐゴシック"/>
        <family val="3"/>
        <charset val="128"/>
      </rPr>
      <t>打ち合わせスペース</t>
    </r>
    <phoneticPr fontId="120"/>
  </si>
  <si>
    <r>
      <t>1.4　</t>
    </r>
    <r>
      <rPr>
        <sz val="11"/>
        <rFont val="ＭＳ Ｐゴシック"/>
        <family val="3"/>
        <charset val="128"/>
      </rPr>
      <t>維持管理の状況</t>
    </r>
    <rPh sb="4" eb="6">
      <t>イジ</t>
    </rPh>
    <rPh sb="6" eb="8">
      <t>カンリ</t>
    </rPh>
    <rPh sb="9" eb="11">
      <t>ジョウキョウ</t>
    </rPh>
    <phoneticPr fontId="120"/>
  </si>
  <si>
    <r>
      <t>1.5　</t>
    </r>
    <r>
      <rPr>
        <sz val="11"/>
        <rFont val="ＭＳ Ｐゴシック"/>
        <family val="3"/>
        <charset val="128"/>
      </rPr>
      <t>中長期保全計画の有無と実行性</t>
    </r>
    <phoneticPr fontId="120"/>
  </si>
  <si>
    <r>
      <t>1.1　</t>
    </r>
    <r>
      <rPr>
        <sz val="11"/>
        <rFont val="ＭＳ Ｐゴシック"/>
        <family val="3"/>
        <charset val="128"/>
      </rPr>
      <t>維持管理に配慮した設計</t>
    </r>
    <phoneticPr fontId="120"/>
  </si>
  <si>
    <r>
      <t>1.2　</t>
    </r>
    <r>
      <rPr>
        <sz val="11"/>
        <rFont val="ＭＳ Ｐゴシック"/>
        <family val="3"/>
        <charset val="128"/>
      </rPr>
      <t>維持管理用機能の確保</t>
    </r>
    <phoneticPr fontId="120"/>
  </si>
  <si>
    <r>
      <rPr>
        <b/>
        <sz val="11"/>
        <rFont val="ＭＳ Ｐゴシック"/>
        <family val="3"/>
        <charset val="128"/>
      </rPr>
      <t>1.1　</t>
    </r>
    <r>
      <rPr>
        <sz val="11"/>
        <rFont val="ＭＳ Ｐゴシック"/>
        <family val="3"/>
        <charset val="128"/>
      </rPr>
      <t>レイアウトの柔軟性</t>
    </r>
    <rPh sb="10" eb="13">
      <t>ジュウナンセイ</t>
    </rPh>
    <phoneticPr fontId="120"/>
  </si>
  <si>
    <r>
      <t>4.3　</t>
    </r>
    <r>
      <rPr>
        <sz val="11"/>
        <rFont val="ＭＳ Ｐゴシック"/>
        <family val="3"/>
        <charset val="128"/>
      </rPr>
      <t>湿度制御</t>
    </r>
    <phoneticPr fontId="120"/>
  </si>
  <si>
    <r>
      <t>5.1　</t>
    </r>
    <r>
      <rPr>
        <sz val="11"/>
        <rFont val="ＭＳ Ｐゴシック"/>
        <family val="3"/>
        <charset val="128"/>
      </rPr>
      <t>オフィスからの眺望</t>
    </r>
    <phoneticPr fontId="120"/>
  </si>
  <si>
    <r>
      <t>5.4　</t>
    </r>
    <r>
      <rPr>
        <sz val="11"/>
        <rFont val="ＭＳ Ｐゴシック"/>
        <family val="3"/>
        <charset val="128"/>
      </rPr>
      <t>トイレの充足性・機能性</t>
    </r>
    <phoneticPr fontId="120"/>
  </si>
  <si>
    <r>
      <t>1.2　</t>
    </r>
    <r>
      <rPr>
        <sz val="11"/>
        <rFont val="ＭＳ Ｐゴシック"/>
        <family val="3"/>
        <charset val="128"/>
      </rPr>
      <t>災害時エネルギー供給</t>
    </r>
    <r>
      <rPr>
        <b/>
        <sz val="11"/>
        <rFont val="ＭＳ Ｐゴシック"/>
        <family val="3"/>
        <charset val="128"/>
      </rPr>
      <t>　　　</t>
    </r>
    <rPh sb="4" eb="6">
      <t>サイガイ</t>
    </rPh>
    <rPh sb="6" eb="7">
      <t>ジ</t>
    </rPh>
    <rPh sb="12" eb="14">
      <t>キョウキュウ</t>
    </rPh>
    <phoneticPr fontId="120"/>
  </si>
  <si>
    <r>
      <t>2.1　</t>
    </r>
    <r>
      <rPr>
        <sz val="11"/>
        <rFont val="ＭＳ Ｐゴシック"/>
        <family val="3"/>
        <charset val="128"/>
      </rPr>
      <t>化学汚染物質</t>
    </r>
    <phoneticPr fontId="120"/>
  </si>
  <si>
    <r>
      <t>3.1　</t>
    </r>
    <r>
      <rPr>
        <sz val="11"/>
        <rFont val="ＭＳ Ｐゴシック"/>
        <family val="3"/>
        <charset val="128"/>
      </rPr>
      <t>水質安全性</t>
    </r>
    <rPh sb="4" eb="6">
      <t>スイシツ</t>
    </rPh>
    <rPh sb="6" eb="9">
      <t>アンゼンセイ</t>
    </rPh>
    <phoneticPr fontId="120"/>
  </si>
  <si>
    <r>
      <t>4.1　</t>
    </r>
    <r>
      <rPr>
        <sz val="11"/>
        <rFont val="ＭＳ Ｐゴシック"/>
        <family val="3"/>
        <charset val="128"/>
      </rPr>
      <t>セキュリティ設備</t>
    </r>
    <rPh sb="10" eb="12">
      <t>セツビ</t>
    </rPh>
    <phoneticPr fontId="120"/>
  </si>
  <si>
    <r>
      <t>4.4　</t>
    </r>
    <r>
      <rPr>
        <sz val="11"/>
        <rFont val="ＭＳ Ｐゴシック"/>
        <family val="3"/>
        <charset val="128"/>
      </rPr>
      <t>換気性能</t>
    </r>
    <phoneticPr fontId="120"/>
  </si>
  <si>
    <r>
      <t>5.2　</t>
    </r>
    <r>
      <rPr>
        <sz val="11"/>
        <rFont val="ＭＳ Ｐゴシック"/>
        <family val="3"/>
        <charset val="128"/>
      </rPr>
      <t>室内の植栽・自然とのつながり</t>
    </r>
    <phoneticPr fontId="120"/>
  </si>
  <si>
    <r>
      <t>5.5　</t>
    </r>
    <r>
      <rPr>
        <sz val="11"/>
        <rFont val="ＭＳ Ｐゴシック"/>
        <family val="3"/>
        <charset val="128"/>
      </rPr>
      <t>給排水設備の設置自由度</t>
    </r>
    <phoneticPr fontId="120"/>
  </si>
  <si>
    <r>
      <t>5.6　</t>
    </r>
    <r>
      <rPr>
        <sz val="11"/>
        <rFont val="ＭＳ Ｐゴシック"/>
        <family val="3"/>
        <charset val="128"/>
      </rPr>
      <t>リフレッシュスペース</t>
    </r>
    <phoneticPr fontId="120"/>
  </si>
  <si>
    <r>
      <t>1.1　</t>
    </r>
    <r>
      <rPr>
        <sz val="11"/>
        <rFont val="ＭＳ Ｐゴシック"/>
        <family val="3"/>
        <charset val="128"/>
      </rPr>
      <t>動線における出会いの場の創出</t>
    </r>
    <phoneticPr fontId="120"/>
  </si>
  <si>
    <r>
      <t>1.2　</t>
    </r>
    <r>
      <rPr>
        <sz val="11"/>
        <rFont val="ＭＳ Ｐゴシック"/>
        <family val="3"/>
        <charset val="128"/>
      </rPr>
      <t>EV利用の快適性</t>
    </r>
    <phoneticPr fontId="120"/>
  </si>
  <si>
    <r>
      <t>1.3　</t>
    </r>
    <r>
      <rPr>
        <sz val="11"/>
        <rFont val="ＭＳ Ｐゴシック"/>
        <family val="3"/>
        <charset val="128"/>
      </rPr>
      <t>バリアフリー法への対応</t>
    </r>
    <phoneticPr fontId="120"/>
  </si>
  <si>
    <r>
      <t>2.1　</t>
    </r>
    <r>
      <rPr>
        <sz val="11"/>
        <rFont val="ＭＳ Ｐゴシック"/>
        <family val="3"/>
        <charset val="128"/>
      </rPr>
      <t>高度情報通信インフラ</t>
    </r>
    <phoneticPr fontId="120"/>
  </si>
  <si>
    <r>
      <t>1.1　</t>
    </r>
    <r>
      <rPr>
        <sz val="11"/>
        <rFont val="ＭＳ Ｐゴシック"/>
        <family val="3"/>
        <charset val="128"/>
      </rPr>
      <t>耐震性</t>
    </r>
    <phoneticPr fontId="120"/>
  </si>
  <si>
    <r>
      <t>2.2　</t>
    </r>
    <r>
      <rPr>
        <sz val="11"/>
        <rFont val="ＭＳ Ｐゴシック"/>
        <family val="3"/>
        <charset val="128"/>
      </rPr>
      <t>有害物質を含まない材料の使用</t>
    </r>
    <phoneticPr fontId="120"/>
  </si>
  <si>
    <r>
      <t>2.3　</t>
    </r>
    <r>
      <rPr>
        <sz val="11"/>
        <rFont val="ＭＳ Ｐゴシック"/>
        <family val="3"/>
        <charset val="128"/>
      </rPr>
      <t>有害物質の既存不適格対応</t>
    </r>
    <phoneticPr fontId="120"/>
  </si>
  <si>
    <r>
      <t>1.3　</t>
    </r>
    <r>
      <rPr>
        <sz val="11"/>
        <rFont val="ＭＳ Ｐゴシック"/>
        <family val="3"/>
        <charset val="128"/>
      </rPr>
      <t>維持保全計画</t>
    </r>
    <phoneticPr fontId="120"/>
  </si>
  <si>
    <r>
      <t>2.1　</t>
    </r>
    <r>
      <rPr>
        <sz val="11"/>
        <rFont val="ＭＳ Ｐゴシック"/>
        <family val="3"/>
        <charset val="128"/>
      </rPr>
      <t>満足度調査の定期的実施等</t>
    </r>
    <phoneticPr fontId="120"/>
  </si>
  <si>
    <t>採点</t>
    <rPh sb="0" eb="2">
      <t>サイテン</t>
    </rPh>
    <phoneticPr fontId="23"/>
  </si>
  <si>
    <t>得点</t>
    <rPh sb="0" eb="2">
      <t>トクテン</t>
    </rPh>
    <phoneticPr fontId="23"/>
  </si>
  <si>
    <t>平均</t>
    <rPh sb="0" eb="2">
      <t>ヘイキン</t>
    </rPh>
    <phoneticPr fontId="23"/>
  </si>
  <si>
    <t>環境配慮の概要記入欄</t>
    <phoneticPr fontId="23"/>
  </si>
  <si>
    <t>給排水設備の設置自由度</t>
    <phoneticPr fontId="23"/>
  </si>
  <si>
    <t>リフレッシュスペース</t>
    <phoneticPr fontId="23"/>
  </si>
  <si>
    <t>食事のための空間</t>
    <phoneticPr fontId="23"/>
  </si>
  <si>
    <t>分煙対応、禁煙対応</t>
    <phoneticPr fontId="23"/>
  </si>
  <si>
    <t>運動</t>
    <phoneticPr fontId="23"/>
  </si>
  <si>
    <t>運動促進・支援機能</t>
    <phoneticPr fontId="23"/>
  </si>
  <si>
    <t>階段の位置・アクセス表示</t>
    <phoneticPr fontId="23"/>
  </si>
  <si>
    <t>災害対応</t>
    <phoneticPr fontId="23"/>
  </si>
  <si>
    <t>リフレッシュ</t>
    <phoneticPr fontId="23"/>
  </si>
  <si>
    <t>運動</t>
    <phoneticPr fontId="23"/>
  </si>
  <si>
    <t>移動空間・コミュニケーション</t>
    <phoneticPr fontId="23"/>
  </si>
  <si>
    <t>情報通信</t>
    <phoneticPr fontId="23"/>
  </si>
  <si>
    <t>災害対応</t>
    <phoneticPr fontId="23"/>
  </si>
  <si>
    <t>有害物質対策</t>
    <phoneticPr fontId="23"/>
  </si>
  <si>
    <t>水質安全性</t>
    <phoneticPr fontId="23"/>
  </si>
  <si>
    <t>セキュリティ</t>
    <phoneticPr fontId="23"/>
  </si>
  <si>
    <t>維持管理計画</t>
    <phoneticPr fontId="23"/>
  </si>
  <si>
    <t>満足度調査</t>
    <phoneticPr fontId="23"/>
  </si>
  <si>
    <t>災害時対応</t>
    <phoneticPr fontId="23"/>
  </si>
  <si>
    <r>
      <t>5.3　</t>
    </r>
    <r>
      <rPr>
        <sz val="11"/>
        <rFont val="ＭＳ Ｐゴシック"/>
        <family val="3"/>
        <charset val="128"/>
      </rPr>
      <t>室外（敷地内）の植栽・自然とのつながり</t>
    </r>
    <phoneticPr fontId="120"/>
  </si>
  <si>
    <t>内装計画</t>
    <rPh sb="0" eb="2">
      <t>ナイソウ</t>
    </rPh>
    <rPh sb="2" eb="4">
      <t>ケイカク</t>
    </rPh>
    <phoneticPr fontId="120"/>
  </si>
  <si>
    <t>吸音</t>
    <phoneticPr fontId="23"/>
  </si>
  <si>
    <t>自然光の導入</t>
    <rPh sb="0" eb="3">
      <t>シゼンコウ</t>
    </rPh>
    <rPh sb="4" eb="6">
      <t>ドウニュウ</t>
    </rPh>
    <phoneticPr fontId="120"/>
  </si>
  <si>
    <t>熱・空気環境</t>
    <phoneticPr fontId="23"/>
  </si>
  <si>
    <t>湿度制御</t>
    <phoneticPr fontId="23"/>
  </si>
  <si>
    <t>リフレッシュ</t>
    <phoneticPr fontId="23"/>
  </si>
  <si>
    <t>オフィスからの眺望</t>
    <phoneticPr fontId="23"/>
  </si>
  <si>
    <t>室内の植栽・自然とのつながり</t>
    <phoneticPr fontId="23"/>
  </si>
  <si>
    <t>室外（敷地内）の植栽・自然とのつながり</t>
    <phoneticPr fontId="23"/>
  </si>
  <si>
    <t>BCP（事業継続計画）の有無</t>
    <phoneticPr fontId="23"/>
  </si>
  <si>
    <t>追加？？</t>
    <rPh sb="0" eb="2">
      <t>ツイカ</t>
    </rPh>
    <phoneticPr fontId="23"/>
  </si>
  <si>
    <t>-</t>
    <phoneticPr fontId="23"/>
  </si>
  <si>
    <r>
      <t xml:space="preserve">Qw1 
</t>
    </r>
    <r>
      <rPr>
        <sz val="11"/>
        <rFont val="ＭＳ Ｐゴシック"/>
        <family val="3"/>
        <charset val="128"/>
      </rPr>
      <t>健康性・快適性</t>
    </r>
    <rPh sb="5" eb="8">
      <t>ケンコウセイ</t>
    </rPh>
    <rPh sb="9" eb="12">
      <t>カイテキセイ</t>
    </rPh>
    <phoneticPr fontId="23"/>
  </si>
  <si>
    <t>基本性能</t>
    <rPh sb="0" eb="2">
      <t>キホン</t>
    </rPh>
    <rPh sb="2" eb="4">
      <t>セイノウ</t>
    </rPh>
    <phoneticPr fontId="23"/>
  </si>
  <si>
    <t>Qw1 健康性・快適性</t>
    <phoneticPr fontId="35" type="noConversion"/>
  </si>
  <si>
    <t>Qw2 利便性</t>
    <phoneticPr fontId="35" type="noConversion"/>
  </si>
  <si>
    <t>1.2　</t>
    <phoneticPr fontId="120"/>
  </si>
  <si>
    <t>メンタルヘルス対策、医療サービス</t>
    <phoneticPr fontId="120"/>
  </si>
  <si>
    <t>社内情報共有インフラ</t>
    <phoneticPr fontId="120"/>
  </si>
  <si>
    <t>健康増進プログラム</t>
    <phoneticPr fontId="120"/>
  </si>
  <si>
    <t>　注）　「Qw1　健康性・快適性」に対する配慮事項を簡潔に記載してください。</t>
    <rPh sb="9" eb="12">
      <t>ケンコウセイ</t>
    </rPh>
    <rPh sb="13" eb="16">
      <t>カイテキセイ</t>
    </rPh>
    <rPh sb="21" eb="23">
      <t>ハイリョ</t>
    </rPh>
    <rPh sb="23" eb="25">
      <t>ジコウ</t>
    </rPh>
    <phoneticPr fontId="23"/>
  </si>
  <si>
    <t>　注）　「Qw2　利便性」に対する配慮事項を簡潔に記載してください。</t>
    <rPh sb="9" eb="12">
      <t>リベンセイ</t>
    </rPh>
    <phoneticPr fontId="23"/>
  </si>
  <si>
    <t>　注）　「Qw3　安心・安全性」に対する配慮事項を簡潔に記載してください。</t>
    <rPh sb="9" eb="11">
      <t>アンシン</t>
    </rPh>
    <rPh sb="12" eb="15">
      <t>アンゼンセイ</t>
    </rPh>
    <phoneticPr fontId="23"/>
  </si>
  <si>
    <t>　注）　「Qw4　運営管理」に対する配慮事項を簡潔に記載してください。</t>
    <rPh sb="9" eb="11">
      <t>ウンエイ</t>
    </rPh>
    <rPh sb="11" eb="13">
      <t>カンリ</t>
    </rPh>
    <phoneticPr fontId="23"/>
  </si>
  <si>
    <t>　注）　「Qw5　プログラム」に対する配慮事項を簡潔に記載してください。</t>
    <phoneticPr fontId="23"/>
  </si>
  <si>
    <t>作業効率</t>
    <rPh sb="0" eb="2">
      <t>サギョウ</t>
    </rPh>
    <rPh sb="2" eb="4">
      <t>コウリツ</t>
    </rPh>
    <phoneticPr fontId="23"/>
  </si>
  <si>
    <t>知識創造</t>
    <rPh sb="0" eb="2">
      <t>チシキ</t>
    </rPh>
    <rPh sb="2" eb="4">
      <t>ソウゾウ</t>
    </rPh>
    <phoneticPr fontId="23"/>
  </si>
  <si>
    <t>人材確保</t>
    <rPh sb="0" eb="2">
      <t>ジンザイ</t>
    </rPh>
    <rPh sb="2" eb="4">
      <t>カクホ</t>
    </rPh>
    <phoneticPr fontId="23"/>
  </si>
  <si>
    <t>意欲向上</t>
    <rPh sb="0" eb="2">
      <t>イヨク</t>
    </rPh>
    <rPh sb="2" eb="4">
      <t>コウジョウ</t>
    </rPh>
    <phoneticPr fontId="23"/>
  </si>
  <si>
    <r>
      <t>2-1</t>
    </r>
    <r>
      <rPr>
        <b/>
        <sz val="12"/>
        <color indexed="9"/>
        <rFont val="ＭＳ Ｐゴシック"/>
        <family val="3"/>
        <charset val="128"/>
      </rPr>
      <t>　総合評価</t>
    </r>
    <rPh sb="4" eb="6">
      <t>そうごう</t>
    </rPh>
    <rPh sb="6" eb="8">
      <t>ひょうか</t>
    </rPh>
    <phoneticPr fontId="35" type="noConversion"/>
  </si>
  <si>
    <r>
      <t>S</t>
    </r>
    <r>
      <rPr>
        <sz val="11"/>
        <rFont val="ＭＳ Ｐゴシック"/>
        <family val="3"/>
        <charset val="128"/>
      </rPr>
      <t>　ランク；</t>
    </r>
    <r>
      <rPr>
        <sz val="14"/>
        <color rgb="FF0070C0"/>
        <rFont val="Segoe UI Symbol"/>
        <family val="3"/>
      </rPr>
      <t>★★★★★</t>
    </r>
    <phoneticPr fontId="23"/>
  </si>
  <si>
    <r>
      <t>A</t>
    </r>
    <r>
      <rPr>
        <sz val="11"/>
        <rFont val="ＭＳ Ｐゴシック"/>
        <family val="3"/>
        <charset val="128"/>
      </rPr>
      <t>　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</si>
  <si>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</si>
  <si>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</si>
  <si>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C</t>
    </r>
    <r>
      <rPr>
        <sz val="11"/>
        <rFont val="ＭＳ Ｐゴシック"/>
        <family val="3"/>
        <charset val="128"/>
      </rPr>
      <t>　ランク；</t>
    </r>
    <r>
      <rPr>
        <sz val="14"/>
        <color rgb="FF0070C0"/>
        <rFont val="Segoe UI Symbol"/>
        <family val="3"/>
      </rPr>
      <t>★</t>
    </r>
    <phoneticPr fontId="23"/>
  </si>
  <si>
    <r>
      <t>1-2</t>
    </r>
    <r>
      <rPr>
        <b/>
        <sz val="12"/>
        <color indexed="9"/>
        <rFont val="ＭＳ Ｐゴシック"/>
        <family val="3"/>
        <charset val="128"/>
      </rPr>
      <t>　評価パターン</t>
    </r>
    <rPh sb="4" eb="6">
      <t>ヒョウカ</t>
    </rPh>
    <phoneticPr fontId="23"/>
  </si>
  <si>
    <r>
      <t>6.1　</t>
    </r>
    <r>
      <rPr>
        <sz val="11"/>
        <rFont val="ＭＳ Ｐゴシック"/>
        <family val="3"/>
        <charset val="128"/>
        <scheme val="minor"/>
      </rPr>
      <t>運動促進・支援機能</t>
    </r>
    <phoneticPr fontId="120"/>
  </si>
  <si>
    <r>
      <t>6.2　</t>
    </r>
    <r>
      <rPr>
        <sz val="11"/>
        <rFont val="ＭＳ Ｐゴシック"/>
        <family val="3"/>
        <charset val="128"/>
        <scheme val="minor"/>
      </rPr>
      <t>階段の位置・アクセス表示</t>
    </r>
    <phoneticPr fontId="120"/>
  </si>
  <si>
    <r>
      <t>5.7　</t>
    </r>
    <r>
      <rPr>
        <sz val="11"/>
        <rFont val="ＭＳ Ｐゴシック"/>
        <family val="3"/>
        <charset val="128"/>
      </rPr>
      <t>食事のための空間</t>
    </r>
    <phoneticPr fontId="120"/>
  </si>
  <si>
    <r>
      <t>5.8　</t>
    </r>
    <r>
      <rPr>
        <sz val="11"/>
        <rFont val="ＭＳ Ｐゴシック"/>
        <family val="3"/>
        <charset val="128"/>
      </rPr>
      <t>分煙対応、禁煙対応</t>
    </r>
    <phoneticPr fontId="120"/>
  </si>
  <si>
    <t>参考：知的生産性の視点に基づいた評価</t>
    <rPh sb="0" eb="2">
      <t>サンコウ</t>
    </rPh>
    <rPh sb="3" eb="5">
      <t>チテキ</t>
    </rPh>
    <rPh sb="5" eb="8">
      <t>セイサンセイ</t>
    </rPh>
    <rPh sb="9" eb="11">
      <t>シテン</t>
    </rPh>
    <rPh sb="12" eb="13">
      <t>モト</t>
    </rPh>
    <rPh sb="16" eb="18">
      <t>ヒョウカ</t>
    </rPh>
    <phoneticPr fontId="23"/>
  </si>
  <si>
    <t>空間のプランニングが建築躯体によって極めて制限される。</t>
  </si>
  <si>
    <t>空間のプランニングが建築躯体によって制限される。</t>
  </si>
  <si>
    <t>空間のプランニングの自由度がある。</t>
  </si>
  <si>
    <t>空間のプランニングの自由度が高い。</t>
  </si>
  <si>
    <t>空間のプランニングの自由度が極めて高い。</t>
  </si>
  <si>
    <t>知的生産性を高めるという観点では特に検討されていない</t>
  </si>
  <si>
    <t>知的生産性を高めるという観点を考慮して計画・整備されている。</t>
  </si>
  <si>
    <t>評価する取組みのうち１つの項目に該当する。</t>
  </si>
  <si>
    <t>　</t>
  </si>
  <si>
    <t>オフィス什器が、執務者の作業環境に配慮して選定されていない。</t>
  </si>
  <si>
    <t>オフィス什器が、執務者の作業環境に配慮して選定されている。</t>
  </si>
  <si>
    <t>レベル３を満たし、かつ執務者が使用するオフィス什器を選択できる。</t>
  </si>
  <si>
    <t>広さ</t>
    <phoneticPr fontId="23"/>
  </si>
  <si>
    <t>パターン１</t>
    <phoneticPr fontId="23"/>
  </si>
  <si>
    <t>パターン2，3</t>
    <phoneticPr fontId="23"/>
  </si>
  <si>
    <t>壁・床・天井のうち二面に吸音材を使用している</t>
    <phoneticPr fontId="23"/>
  </si>
  <si>
    <t>壁・床・天井のうち三面に吸音材を使用している</t>
    <rPh sb="9" eb="10">
      <t>サン</t>
    </rPh>
    <phoneticPr fontId="23"/>
  </si>
  <si>
    <t>スクリーン、オーニング、庇等、何かしらのグレア対策を実施している。</t>
  </si>
  <si>
    <t>ブラインドの設置、もしくはスクリーンと庇の組合せ等、段階的なグレア対策が可能とする仕様となっている。</t>
  </si>
  <si>
    <t>ブラインドと庇の組合せ等、グレアを防止しつつ、外部との繋がり（眺望や自然採光）を保つことが可能な設計となっている。</t>
  </si>
  <si>
    <t>項目</t>
    <rPh sb="0" eb="2">
      <t>コウモク</t>
    </rPh>
    <phoneticPr fontId="23"/>
  </si>
  <si>
    <t>標準的な器具数が設置されている。</t>
  </si>
  <si>
    <t>大便器に脱臭機能付き温水洗浄便座が設置されている</t>
  </si>
  <si>
    <t>大便器ブース内に手すりが設置されている</t>
  </si>
  <si>
    <t>小便器に感知フラッシュバルブが設置されている</t>
  </si>
  <si>
    <t>洗面器に自動水栓が設置されている</t>
  </si>
  <si>
    <t>洗面器に自動水石鹸供給栓等が設置されている</t>
  </si>
  <si>
    <t>一部のブースに消音装置（擬音装置）が設置されている</t>
  </si>
  <si>
    <t>更衣及び用具収納等の運動を促進・支援する装備がある。</t>
  </si>
  <si>
    <t>レベル２を満たさない</t>
  </si>
  <si>
    <t>5分間輸送能力が11％以上、かつ平均運転間隔が40秒以下である（１台の場合は平均運転間隔が60秒以下）</t>
  </si>
  <si>
    <t>エレベーターの安全・耐震基準への対応ができている（2014年国交省公示対応）</t>
  </si>
  <si>
    <t>待ち時間対応策としてモニター設置等を行っている</t>
  </si>
  <si>
    <t>エレベーターバンクを可変とする制御を採用している</t>
  </si>
  <si>
    <t>バリアフリー新法の建築物移動等円滑化基準の項目を満たしていない</t>
  </si>
  <si>
    <t>バリアフリー新法の建築物移動等円滑化基準（最低限のレベル）の半分以上を満たしている。</t>
  </si>
  <si>
    <t>バリアフリー新法の建築物移動等円滑化基準（最低限のレベル）の項目を満たしている（2000㎡未満では項目の半分以上）</t>
  </si>
  <si>
    <t>バリアフリー新法の建築物移動等円滑化誘導基準（望ましいレベル）を満たし、ユニバーサルデザインに十分配慮している（2000㎡未満では円滑化基準の項目を満たしている）</t>
  </si>
  <si>
    <t>レベル４を満たし、かつ打ち合わせ内容に応じた空間の選択が可能である。</t>
    <phoneticPr fontId="23"/>
  </si>
  <si>
    <t/>
  </si>
  <si>
    <t>重み係数(既定）＝</t>
    <rPh sb="0" eb="1">
      <t>オモ</t>
    </rPh>
    <rPh sb="2" eb="4">
      <t>ケイスウ</t>
    </rPh>
    <rPh sb="5" eb="7">
      <t>キテイ</t>
    </rPh>
    <phoneticPr fontId="23"/>
  </si>
  <si>
    <t>-</t>
    <phoneticPr fontId="23"/>
  </si>
  <si>
    <r>
      <t>1.1.1</t>
    </r>
    <r>
      <rPr>
        <b/>
        <sz val="10"/>
        <rFont val="ＭＳ ゴシック"/>
        <family val="3"/>
        <charset val="128"/>
      </rPr>
      <t>　躯体の耐震性能</t>
    </r>
    <rPh sb="9" eb="11">
      <t>タイシン</t>
    </rPh>
    <rPh sb="11" eb="13">
      <t>セイノウ</t>
    </rPh>
    <phoneticPr fontId="120"/>
  </si>
  <si>
    <t>非常時の発電機はない</t>
  </si>
  <si>
    <r>
      <t>2.3.1</t>
    </r>
    <r>
      <rPr>
        <b/>
        <sz val="10"/>
        <rFont val="ＭＳ ゴシック"/>
        <family val="3"/>
        <charset val="128"/>
      </rPr>
      <t>　</t>
    </r>
    <r>
      <rPr>
        <b/>
        <sz val="10"/>
        <rFont val="ＭＳ Ｐゴシック"/>
        <family val="3"/>
        <charset val="128"/>
      </rPr>
      <t>アスべスト、</t>
    </r>
    <r>
      <rPr>
        <b/>
        <sz val="10"/>
        <rFont val="Arial"/>
        <family val="3"/>
      </rPr>
      <t>PCB</t>
    </r>
    <r>
      <rPr>
        <b/>
        <sz val="10"/>
        <rFont val="ＭＳ Ｐゴシック"/>
        <family val="3"/>
        <charset val="128"/>
      </rPr>
      <t>対応</t>
    </r>
    <phoneticPr fontId="23"/>
  </si>
  <si>
    <t>アスベストの対策工事が未実施、もしくはPCBが適切に管理・保管されていない</t>
  </si>
  <si>
    <t>アスベストの封じ込め・囲い込みが実施済、もしくはPCBが適切に管理されている</t>
  </si>
  <si>
    <r>
      <t>2.3.2</t>
    </r>
    <r>
      <rPr>
        <b/>
        <sz val="10"/>
        <rFont val="ＭＳ ゴシック"/>
        <family val="3"/>
        <charset val="128"/>
      </rPr>
      <t>　土壌汚染等対応</t>
    </r>
    <phoneticPr fontId="23"/>
  </si>
  <si>
    <t>監視カメラの設置</t>
  </si>
  <si>
    <t>入退管理システムの設置（通用口の入退館管理、夜間はカードシステムでも可）</t>
  </si>
  <si>
    <t>専有部の夜間入退館カードシステム</t>
  </si>
  <si>
    <r>
      <t>1.4.2</t>
    </r>
    <r>
      <rPr>
        <b/>
        <sz val="10"/>
        <rFont val="ＭＳ Ｐゴシック"/>
        <family val="3"/>
        <charset val="128"/>
      </rPr>
      <t>　維持管理レベル（建築物衛生法への適合）</t>
    </r>
    <phoneticPr fontId="23"/>
  </si>
  <si>
    <t>総合評価</t>
    <rPh sb="0" eb="2">
      <t>ソウゴウ</t>
    </rPh>
    <rPh sb="2" eb="4">
      <t>ヒョウカ</t>
    </rPh>
    <phoneticPr fontId="23"/>
  </si>
  <si>
    <t>知的生産性評価</t>
    <rPh sb="0" eb="2">
      <t>チテキ</t>
    </rPh>
    <rPh sb="2" eb="5">
      <t>セイサンセイ</t>
    </rPh>
    <rPh sb="5" eb="7">
      <t>ヒョウカ</t>
    </rPh>
    <phoneticPr fontId="23"/>
  </si>
  <si>
    <t>作業効率</t>
    <rPh sb="0" eb="2">
      <t>サギョウ</t>
    </rPh>
    <rPh sb="2" eb="4">
      <t>コウリツ</t>
    </rPh>
    <phoneticPr fontId="23"/>
  </si>
  <si>
    <t>知識創造</t>
    <rPh sb="0" eb="2">
      <t>チシキ</t>
    </rPh>
    <rPh sb="2" eb="4">
      <t>ソウゾウ</t>
    </rPh>
    <phoneticPr fontId="23"/>
  </si>
  <si>
    <t>意欲向上</t>
    <rPh sb="0" eb="2">
      <t>イヨク</t>
    </rPh>
    <rPh sb="2" eb="4">
      <t>コウジョウ</t>
    </rPh>
    <phoneticPr fontId="23"/>
  </si>
  <si>
    <t>人材確保</t>
    <rPh sb="0" eb="2">
      <t>ジンザイ</t>
    </rPh>
    <rPh sb="2" eb="4">
      <t>カクホ</t>
    </rPh>
    <phoneticPr fontId="23"/>
  </si>
  <si>
    <t>しない</t>
    <phoneticPr fontId="23"/>
  </si>
  <si>
    <r>
      <t>Qw2</t>
    </r>
    <r>
      <rPr>
        <b/>
        <sz val="14"/>
        <rFont val="ＭＳ ゴシック"/>
        <family val="3"/>
        <charset val="128"/>
      </rPr>
      <t>　利便性</t>
    </r>
    <phoneticPr fontId="23"/>
  </si>
  <si>
    <r>
      <t>Qw3</t>
    </r>
    <r>
      <rPr>
        <b/>
        <sz val="14"/>
        <rFont val="ＭＳ Ｐゴシック"/>
        <family val="3"/>
        <charset val="128"/>
      </rPr>
      <t>　安全・安心性</t>
    </r>
    <phoneticPr fontId="23"/>
  </si>
  <si>
    <r>
      <t>Qw4</t>
    </r>
    <r>
      <rPr>
        <b/>
        <sz val="14"/>
        <rFont val="ＭＳ ゴシック"/>
        <family val="3"/>
        <charset val="128"/>
      </rPr>
      <t>　運営管理</t>
    </r>
    <phoneticPr fontId="23"/>
  </si>
  <si>
    <r>
      <t>Qw5</t>
    </r>
    <r>
      <rPr>
        <b/>
        <sz val="14"/>
        <rFont val="ＭＳ ゴシック"/>
        <family val="3"/>
        <charset val="128"/>
      </rPr>
      <t>　プログラム</t>
    </r>
    <phoneticPr fontId="23"/>
  </si>
  <si>
    <t xml:space="preserve">Qw1 </t>
    <phoneticPr fontId="23"/>
  </si>
  <si>
    <t>Qw4 運営管理</t>
    <rPh sb="4" eb="6">
      <t>ｳﾝｴｲ</t>
    </rPh>
    <rPh sb="6" eb="8">
      <t>ｶﾝﾘ</t>
    </rPh>
    <phoneticPr fontId="35" type="noConversion"/>
  </si>
  <si>
    <t>Qw5 プログラム</t>
    <phoneticPr fontId="35" type="noConversion"/>
  </si>
  <si>
    <t>Rank(blue star)</t>
    <phoneticPr fontId="23"/>
  </si>
  <si>
    <t>社内情報共有インフラ</t>
    <phoneticPr fontId="23"/>
  </si>
  <si>
    <t>健康増進プログラム</t>
    <phoneticPr fontId="23"/>
  </si>
  <si>
    <t>③　オフィスパターン</t>
    <phoneticPr fontId="23"/>
  </si>
  <si>
    <t>Qw3 安全・安心性</t>
    <phoneticPr fontId="35" type="noConversion"/>
  </si>
  <si>
    <t>Score=</t>
    <phoneticPr fontId="23"/>
  </si>
  <si>
    <t>評価する取組み</t>
    <phoneticPr fontId="23"/>
  </si>
  <si>
    <t>評価内容</t>
    <rPh sb="0" eb="2">
      <t>ヒョウカ</t>
    </rPh>
    <rPh sb="2" eb="4">
      <t>ナイヨウ</t>
    </rPh>
    <phoneticPr fontId="23"/>
  </si>
  <si>
    <t>評価内容</t>
    <rPh sb="0" eb="2">
      <t>ヒョウカ</t>
    </rPh>
    <rPh sb="2" eb="4">
      <t>ナイヨウ</t>
    </rPh>
    <phoneticPr fontId="23"/>
  </si>
  <si>
    <t>項目</t>
    <rPh sb="0" eb="2">
      <t>コウモク</t>
    </rPh>
    <phoneticPr fontId="23"/>
  </si>
  <si>
    <t>2.3.1　アスべスト、PCB対応</t>
    <phoneticPr fontId="120"/>
  </si>
  <si>
    <r>
      <t>Score</t>
    </r>
    <r>
      <rPr>
        <b/>
        <i/>
        <sz val="10"/>
        <rFont val="Arial"/>
        <family val="2"/>
      </rPr>
      <t>=</t>
    </r>
    <phoneticPr fontId="23"/>
  </si>
  <si>
    <r>
      <rPr>
        <sz val="11"/>
        <color theme="0"/>
        <rFont val="ＭＳ Ｐゴシック"/>
        <family val="3"/>
        <charset val="128"/>
      </rPr>
      <t>参考：知的生産性の視点に基づいた評価</t>
    </r>
    <rPh sb="0" eb="2">
      <t>サンコウ</t>
    </rPh>
    <rPh sb="3" eb="5">
      <t>チテキ</t>
    </rPh>
    <rPh sb="5" eb="8">
      <t>セイサンセイ</t>
    </rPh>
    <rPh sb="9" eb="11">
      <t>シテン</t>
    </rPh>
    <rPh sb="12" eb="13">
      <t>モト</t>
    </rPh>
    <rPh sb="16" eb="18">
      <t>ヒョウカ</t>
    </rPh>
    <phoneticPr fontId="23"/>
  </si>
  <si>
    <t>基本性能</t>
    <rPh sb="0" eb="2">
      <t>きほん</t>
    </rPh>
    <rPh sb="2" eb="4">
      <t>せいのう</t>
    </rPh>
    <phoneticPr fontId="35" type="noConversion"/>
  </si>
  <si>
    <t>Score=</t>
    <phoneticPr fontId="23"/>
  </si>
  <si>
    <r>
      <t>Score</t>
    </r>
    <r>
      <rPr>
        <b/>
        <i/>
        <sz val="10"/>
        <rFont val="Arial"/>
        <family val="2"/>
      </rPr>
      <t>=</t>
    </r>
    <phoneticPr fontId="23"/>
  </si>
  <si>
    <t>プログラム</t>
    <phoneticPr fontId="35" type="noConversion"/>
  </si>
  <si>
    <r>
      <t xml:space="preserve">Qw2 
</t>
    </r>
    <r>
      <rPr>
        <sz val="11"/>
        <rFont val="ＭＳ Ｐゴシック"/>
        <family val="3"/>
        <charset val="128"/>
      </rPr>
      <t>利便性</t>
    </r>
    <phoneticPr fontId="23"/>
  </si>
  <si>
    <r>
      <t xml:space="preserve">Qw3 
</t>
    </r>
    <r>
      <rPr>
        <sz val="11"/>
        <rFont val="ＭＳ Ｐゴシック"/>
        <family val="3"/>
        <charset val="128"/>
      </rPr>
      <t>安全・安心</t>
    </r>
    <phoneticPr fontId="23"/>
  </si>
  <si>
    <r>
      <t xml:space="preserve">Qw4 
</t>
    </r>
    <r>
      <rPr>
        <sz val="11"/>
        <rFont val="ＭＳ Ｐゴシック"/>
        <family val="3"/>
        <charset val="128"/>
      </rPr>
      <t>運営管理</t>
    </r>
    <phoneticPr fontId="23"/>
  </si>
  <si>
    <r>
      <t xml:space="preserve">Qw5 
</t>
    </r>
    <r>
      <rPr>
        <sz val="11"/>
        <rFont val="ＭＳ Ｐゴシック"/>
        <family val="3"/>
        <charset val="128"/>
      </rPr>
      <t>プログラム</t>
    </r>
    <phoneticPr fontId="23"/>
  </si>
  <si>
    <r>
      <t>1.1.2</t>
    </r>
    <r>
      <rPr>
        <b/>
        <sz val="10"/>
        <rFont val="ＭＳ Ｐゴシック"/>
        <family val="3"/>
        <charset val="128"/>
      </rPr>
      <t>　免震・制震・制振性能（内部設備保護）</t>
    </r>
    <phoneticPr fontId="120"/>
  </si>
  <si>
    <t>評価内容</t>
    <rPh sb="0" eb="2">
      <t>ヒョウカ</t>
    </rPh>
    <rPh sb="2" eb="4">
      <t>ナイヨウ</t>
    </rPh>
    <phoneticPr fontId="23"/>
  </si>
  <si>
    <t>項目</t>
    <rPh sb="0" eb="2">
      <t>コウモク</t>
    </rPh>
    <phoneticPr fontId="23"/>
  </si>
  <si>
    <t>壁・床・天井の三面に吸音材を使用している。もしくはレベル３、４に加えサイレントスペースの設置等により執務者が集中できる環境を提供している</t>
    <phoneticPr fontId="23"/>
  </si>
  <si>
    <t>維持管理用機能の確保</t>
    <phoneticPr fontId="23"/>
  </si>
  <si>
    <t>AEDの設置</t>
    <rPh sb="4" eb="6">
      <t>セッチ</t>
    </rPh>
    <phoneticPr fontId="23"/>
  </si>
  <si>
    <r>
      <t>1.4.1</t>
    </r>
    <r>
      <rPr>
        <b/>
        <sz val="10"/>
        <rFont val="ＭＳ Ｐゴシック"/>
        <family val="3"/>
        <charset val="128"/>
      </rPr>
      <t>　定期調査・検査報告書</t>
    </r>
    <phoneticPr fontId="23"/>
  </si>
  <si>
    <t>評価する取組み</t>
    <phoneticPr fontId="23"/>
  </si>
  <si>
    <t>耐震性</t>
    <rPh sb="0" eb="2">
      <t>タイシン</t>
    </rPh>
    <rPh sb="2" eb="3">
      <t>セイ</t>
    </rPh>
    <phoneticPr fontId="120"/>
  </si>
  <si>
    <t>EV評価項目</t>
    <rPh sb="2" eb="4">
      <t>ヒョウカ</t>
    </rPh>
    <rPh sb="4" eb="6">
      <t>コウモク</t>
    </rPh>
    <phoneticPr fontId="23"/>
  </si>
  <si>
    <t>動線における出会いの場の創出</t>
    <phoneticPr fontId="23"/>
  </si>
  <si>
    <t>換気性能</t>
    <rPh sb="0" eb="2">
      <t>カンキ</t>
    </rPh>
    <rPh sb="2" eb="4">
      <t>セイノウ</t>
    </rPh>
    <phoneticPr fontId="120"/>
  </si>
  <si>
    <t>室温制御</t>
    <rPh sb="2" eb="4">
      <t>セイギョ</t>
    </rPh>
    <phoneticPr fontId="23"/>
  </si>
  <si>
    <t>光・視環境</t>
    <rPh sb="0" eb="1">
      <t>ヒカリ</t>
    </rPh>
    <rPh sb="2" eb="3">
      <t>シ</t>
    </rPh>
    <rPh sb="3" eb="5">
      <t>カンキョウ</t>
    </rPh>
    <phoneticPr fontId="23"/>
  </si>
  <si>
    <t>室内騒音レベル</t>
    <phoneticPr fontId="23"/>
  </si>
  <si>
    <t>作業環境</t>
    <phoneticPr fontId="23"/>
  </si>
  <si>
    <t>知的生産性を高めるワークプレイス　</t>
    <rPh sb="0" eb="2">
      <t>チテキ</t>
    </rPh>
    <phoneticPr fontId="23"/>
  </si>
  <si>
    <t>4.2.1　室温</t>
    <phoneticPr fontId="120"/>
  </si>
  <si>
    <t>1.1.3　設備の信頼性</t>
    <rPh sb="9" eb="12">
      <t>シンライセイ</t>
    </rPh>
    <phoneticPr fontId="120"/>
  </si>
  <si>
    <r>
      <t>4.2.1</t>
    </r>
    <r>
      <rPr>
        <b/>
        <sz val="10"/>
        <rFont val="ＭＳ Ｐゴシック"/>
        <family val="3"/>
        <charset val="128"/>
      </rPr>
      <t>　室温</t>
    </r>
    <phoneticPr fontId="23"/>
  </si>
  <si>
    <r>
      <t>1.1.3</t>
    </r>
    <r>
      <rPr>
        <b/>
        <sz val="10"/>
        <rFont val="ＭＳ Ｐゴシック"/>
        <family val="3"/>
        <charset val="128"/>
      </rPr>
      <t>　設備の信頼性</t>
    </r>
    <phoneticPr fontId="120"/>
  </si>
  <si>
    <t>パターン１</t>
    <phoneticPr fontId="23"/>
  </si>
  <si>
    <t>パターン２，３</t>
    <phoneticPr fontId="23"/>
  </si>
  <si>
    <t>（レベル１，３の中間的な取組み）</t>
  </si>
  <si>
    <r>
      <t>3.1　</t>
    </r>
    <r>
      <rPr>
        <sz val="11"/>
        <rFont val="ＭＳ Ｐゴシック"/>
        <family val="3"/>
        <charset val="128"/>
      </rPr>
      <t>BCPの有無</t>
    </r>
    <phoneticPr fontId="120"/>
  </si>
  <si>
    <r>
      <t>3.2　</t>
    </r>
    <r>
      <rPr>
        <sz val="11"/>
        <rFont val="ＭＳ Ｐゴシック"/>
        <family val="3"/>
        <charset val="128"/>
      </rPr>
      <t>消防訓練の実施</t>
    </r>
    <phoneticPr fontId="120"/>
  </si>
  <si>
    <r>
      <t>3.3　</t>
    </r>
    <r>
      <rPr>
        <sz val="11"/>
        <rFont val="ＭＳ Ｐゴシック"/>
        <family val="3"/>
        <charset val="128"/>
      </rPr>
      <t>AEDの設置</t>
    </r>
    <rPh sb="8" eb="10">
      <t>セッチ</t>
    </rPh>
    <phoneticPr fontId="120"/>
  </si>
  <si>
    <r>
      <t>1.2　</t>
    </r>
    <r>
      <rPr>
        <sz val="11"/>
        <rFont val="ＭＳ Ｐゴシック"/>
        <family val="3"/>
        <charset val="128"/>
      </rPr>
      <t>知的生産性を高めるワークプレイス</t>
    </r>
    <rPh sb="4" eb="6">
      <t>チテキ</t>
    </rPh>
    <phoneticPr fontId="120"/>
  </si>
  <si>
    <r>
      <t xml:space="preserve">1.3 </t>
    </r>
    <r>
      <rPr>
        <sz val="11"/>
        <rFont val="ＭＳ Ｐゴシック"/>
        <family val="3"/>
        <charset val="128"/>
      </rPr>
      <t>内装計画</t>
    </r>
    <rPh sb="4" eb="6">
      <t>ナイソウ</t>
    </rPh>
    <rPh sb="6" eb="8">
      <t>ケイカク</t>
    </rPh>
    <phoneticPr fontId="120"/>
  </si>
  <si>
    <r>
      <t xml:space="preserve">1.4 </t>
    </r>
    <r>
      <rPr>
        <sz val="11"/>
        <rFont val="ＭＳ Ｐゴシック"/>
        <family val="3"/>
        <charset val="128"/>
      </rPr>
      <t>作業環境</t>
    </r>
    <rPh sb="4" eb="6">
      <t>サギョウ</t>
    </rPh>
    <rPh sb="6" eb="8">
      <t>カンキョウ</t>
    </rPh>
    <phoneticPr fontId="120"/>
  </si>
  <si>
    <r>
      <t>1.5　</t>
    </r>
    <r>
      <rPr>
        <sz val="11"/>
        <rFont val="ＭＳ Ｐゴシック"/>
        <family val="3"/>
        <charset val="128"/>
      </rPr>
      <t>広さ</t>
    </r>
    <rPh sb="4" eb="5">
      <t>ヒロ</t>
    </rPh>
    <phoneticPr fontId="120"/>
  </si>
  <si>
    <r>
      <t>1.6　</t>
    </r>
    <r>
      <rPr>
        <sz val="11"/>
        <rFont val="ＭＳ Ｐゴシック"/>
        <family val="3"/>
        <charset val="128"/>
      </rPr>
      <t>外観デザイン</t>
    </r>
    <phoneticPr fontId="120"/>
  </si>
  <si>
    <r>
      <t>2.1　</t>
    </r>
    <r>
      <rPr>
        <sz val="11"/>
        <rFont val="ＭＳ Ｐゴシック"/>
        <family val="3"/>
        <charset val="128"/>
      </rPr>
      <t>室内騒音レベル</t>
    </r>
    <phoneticPr fontId="120"/>
  </si>
  <si>
    <r>
      <t>2.2　</t>
    </r>
    <r>
      <rPr>
        <sz val="11"/>
        <rFont val="ＭＳ Ｐゴシック"/>
        <family val="3"/>
        <charset val="128"/>
      </rPr>
      <t>吸音</t>
    </r>
    <phoneticPr fontId="120"/>
  </si>
  <si>
    <r>
      <t>3.1　</t>
    </r>
    <r>
      <rPr>
        <sz val="11"/>
        <rFont val="ＭＳ Ｐゴシック"/>
        <family val="3"/>
        <charset val="128"/>
      </rPr>
      <t>自然光の導入</t>
    </r>
    <rPh sb="4" eb="7">
      <t>シゼンコウ</t>
    </rPh>
    <rPh sb="8" eb="10">
      <t>ドウニュウ</t>
    </rPh>
    <phoneticPr fontId="120"/>
  </si>
  <si>
    <r>
      <t>3.2　</t>
    </r>
    <r>
      <rPr>
        <sz val="11"/>
        <rFont val="ＭＳ Ｐゴシック"/>
        <family val="3"/>
        <charset val="128"/>
      </rPr>
      <t>グレア対策</t>
    </r>
    <rPh sb="7" eb="9">
      <t>タイサク</t>
    </rPh>
    <phoneticPr fontId="120"/>
  </si>
  <si>
    <r>
      <t>3.3　</t>
    </r>
    <r>
      <rPr>
        <sz val="11"/>
        <rFont val="ＭＳ Ｐゴシック"/>
        <family val="3"/>
        <charset val="128"/>
      </rPr>
      <t>照度</t>
    </r>
    <phoneticPr fontId="120"/>
  </si>
  <si>
    <r>
      <t>4.1　</t>
    </r>
    <r>
      <rPr>
        <sz val="11"/>
        <rFont val="ＭＳ Ｐゴシック"/>
        <family val="3"/>
        <charset val="128"/>
      </rPr>
      <t>空調方式及び個別制御性</t>
    </r>
    <phoneticPr fontId="120"/>
  </si>
  <si>
    <r>
      <t>4.2　</t>
    </r>
    <r>
      <rPr>
        <sz val="11"/>
        <rFont val="ＭＳ Ｐゴシック"/>
        <family val="3"/>
        <charset val="128"/>
      </rPr>
      <t>室温制御</t>
    </r>
    <rPh sb="6" eb="8">
      <t>セイギョ</t>
    </rPh>
    <phoneticPr fontId="120"/>
  </si>
  <si>
    <t>運用管理</t>
    <phoneticPr fontId="35" type="noConversion"/>
  </si>
  <si>
    <t>1.1.2　免振・制振・制震性能</t>
    <rPh sb="6" eb="8">
      <t>メンシン</t>
    </rPh>
    <rPh sb="9" eb="11">
      <t>セイシン</t>
    </rPh>
    <rPh sb="12" eb="14">
      <t>セイシン</t>
    </rPh>
    <rPh sb="14" eb="16">
      <t>セイノウ</t>
    </rPh>
    <phoneticPr fontId="120"/>
  </si>
  <si>
    <t>注）レベル２、レベル５は直接入力によりレベルを選択してください。</t>
    <rPh sb="12" eb="14">
      <t>チョクセツ</t>
    </rPh>
    <rPh sb="14" eb="16">
      <t>ニュウリョク</t>
    </rPh>
    <rPh sb="23" eb="25">
      <t>センタク</t>
    </rPh>
    <phoneticPr fontId="23"/>
  </si>
  <si>
    <t>注）評価ポイントによらない場合にレベル５は直接入力によりレベルを選択してください。</t>
    <rPh sb="2" eb="4">
      <t>ヒョウカ</t>
    </rPh>
    <rPh sb="13" eb="15">
      <t>バアイ</t>
    </rPh>
    <rPh sb="21" eb="23">
      <t>チョクセツ</t>
    </rPh>
    <rPh sb="23" eb="25">
      <t>ニュウリョク</t>
    </rPh>
    <rPh sb="32" eb="34">
      <t>センタク</t>
    </rPh>
    <phoneticPr fontId="23"/>
  </si>
  <si>
    <t>その他（スコアシートに記述）</t>
    <phoneticPr fontId="23"/>
  </si>
  <si>
    <t>健康性・快適性のための取組み</t>
    <phoneticPr fontId="23"/>
  </si>
  <si>
    <t>＞</t>
    <phoneticPr fontId="35" type="noConversion"/>
  </si>
  <si>
    <t>運用段階</t>
    <rPh sb="0" eb="2">
      <t>ウンヨウ</t>
    </rPh>
    <rPh sb="2" eb="4">
      <t>ダンカイ</t>
    </rPh>
    <phoneticPr fontId="23"/>
  </si>
  <si>
    <t>設計段階（実施設計・施工）</t>
    <rPh sb="0" eb="2">
      <t>セッケイ</t>
    </rPh>
    <rPh sb="2" eb="4">
      <t>ダンカイ</t>
    </rPh>
    <rPh sb="5" eb="7">
      <t>ジッシ</t>
    </rPh>
    <rPh sb="7" eb="9">
      <t>セッケイ</t>
    </rPh>
    <rPh sb="10" eb="12">
      <t>セコウ</t>
    </rPh>
    <phoneticPr fontId="23"/>
  </si>
  <si>
    <t>2,900N/㎡ 未満</t>
  </si>
  <si>
    <t>2,900N/㎡ 以上～3,500N/㎡ 未満</t>
  </si>
  <si>
    <t>3,500N/㎡ 以上～4,500N/㎡ 未満</t>
  </si>
  <si>
    <t>4,500N/㎡ 以上</t>
  </si>
  <si>
    <t>空調設備及び照明設備が、レイアウト変更に対応した区画に分けて運用できない。</t>
  </si>
  <si>
    <t>空調設備若しくは照明設備が、レイアウト変更に対応した区画に分けて運用ができる。</t>
  </si>
  <si>
    <t>空調設備及び照明設備が、レイアウト変更に対応した区画に分けて運用ができる。</t>
  </si>
  <si>
    <t>レベル３を満たし、評価する取り組みのうち１つの項目に該当する。</t>
  </si>
  <si>
    <t>レベル３を満たし、評価する取り組みのうち２つの項目に該当する。</t>
  </si>
  <si>
    <t>空調設備が同一空間内で細かい区画（グループ単位）に分けて運用ができる。</t>
    <phoneticPr fontId="23"/>
  </si>
  <si>
    <t>空調設備が同一フロア内で大まかな区画（インテリア・ペリメータ別）で冷房・暖房の選択が自由なシステムとしている。</t>
    <phoneticPr fontId="23"/>
  </si>
  <si>
    <t>評価する取組み（レベル4以上で選択）</t>
    <rPh sb="12" eb="14">
      <t>イジョウ</t>
    </rPh>
    <rPh sb="15" eb="17">
      <t>センタク</t>
    </rPh>
    <phoneticPr fontId="23"/>
  </si>
  <si>
    <t>知的生産性を高めるという観点から働き方に即したレイアウト計画・整備がされており、集中しやすい作業スペース、フォーマル・インフォーマルなコミュニケーションの場、リフレッシュ・リラックスの場等が計画・整備されている</t>
  </si>
  <si>
    <t>専有部分における内装のコンセプトが明確にあり、内装計画の段階で、コンセプトを反映するための取組みが具体的にされている。（たとえばエコロジーをテーマとする場合に天然素材やエコマテリアルを多用する等）</t>
  </si>
  <si>
    <t>ワークプレイスに求められている機能が明確化されており、内装計画の段階で、その機能を促進するための取組みが具体的に示されている。（たとえば、オフィスでは、インフォーマルなコミュニケーションの場やリフレッシュ・リラックスの場、トイレ等が生活空間としてのインテリアを意識して演出を行うなどの積極的な工夫を行う等）</t>
  </si>
  <si>
    <t>照明計画と内装計画が一体として計画されるよう、内装計画の段階で、具体的な取組みがある。（例えば、用途に適した雰囲気を演出するために行っている照明設備の工夫や光源の色温度の計画を内装計画と合わせて実施している等）</t>
  </si>
  <si>
    <t>インテリアパースによる内装計画の事前検証を実施している。</t>
  </si>
  <si>
    <t>評価する取組みがない</t>
  </si>
  <si>
    <t>評価する取組みが1つ</t>
  </si>
  <si>
    <t>評価する取組みが2つ</t>
  </si>
  <si>
    <t>評価する取組みが3つ以上</t>
  </si>
  <si>
    <t>共用部の内装材に統一感がある</t>
  </si>
  <si>
    <t>共用部の内装材のデザイン性が高い</t>
  </si>
  <si>
    <t>共用部に空間用途に応じた内装が実現されている</t>
  </si>
  <si>
    <t>共用部にバイオフィリックデザインに配慮した内装が実現されている</t>
  </si>
  <si>
    <t>レベル４を満たし、かつ執務者が健康に配慮されたオフィス什器を自由に選択できる。</t>
  </si>
  <si>
    <t>フロア内でWifi環境が整っている</t>
  </si>
  <si>
    <t>作業場所に拡張用のモニターが設置されている</t>
  </si>
  <si>
    <t>個人用の電話、内線電話が携帯化されている</t>
  </si>
  <si>
    <t>1人当たりの執務スペース注）が6㎡以上。</t>
  </si>
  <si>
    <t>1人当たりの執務スペース注）が9㎡以上。</t>
  </si>
  <si>
    <t>レベル4に加え、ワーカーの働き方の多様性を考慮したオフィスである。</t>
  </si>
  <si>
    <t>（評価ポイント0）</t>
    <phoneticPr fontId="23"/>
  </si>
  <si>
    <t>建物の外観デザインに対して、標準以上の配慮が行われている。
（評価ポイント4）</t>
    <phoneticPr fontId="23"/>
  </si>
  <si>
    <t>建物の外観デザインに対して、充実した取組みが行われている。
（評価ポイント5以上、又は地域のまちなみ・景観に関する賞を受賞している）</t>
    <phoneticPr fontId="23"/>
  </si>
  <si>
    <t>建物の外観デザインに対して、標準的な配慮が行われている。
（評価ポイント3）</t>
    <phoneticPr fontId="23"/>
  </si>
  <si>
    <t>建物の外観デザインに対して、取組みが十分とはいえない。
（評価ポイント1～2）</t>
    <phoneticPr fontId="23"/>
  </si>
  <si>
    <t>建物高さ、壁面位置、外装・屋根・庇・開口部・塀等の形状や色彩において、周辺のまちなみや風景にバランスよく調和させている。</t>
  </si>
  <si>
    <t>歴史的建造物の外装、既存の自然環境等を保存、復元、再生することにより、景観的に地域の歴史性を継承している。</t>
  </si>
  <si>
    <t>周辺にある公園や広場等の人が集まる場所や遠くから対象建物を含む一帯を眺める地点（視点場）からの良好な景観を形成している。</t>
  </si>
  <si>
    <t>外観デザインが入居者の仕事へのモチベーションを高める効果を持つ。またはランドマーク性があり、建物が広く認知されている。</t>
  </si>
  <si>
    <t>[開口率] ＜ 10%</t>
  </si>
  <si>
    <t>該当するレベルなし</t>
  </si>
  <si>
    <t>10％≦ [開口率] ＜15％</t>
  </si>
  <si>
    <t>15％≦ [開口率] ＜20％</t>
  </si>
  <si>
    <t>20％≦ [開口率]</t>
  </si>
  <si>
    <t>何も対策をしていない。</t>
  </si>
  <si>
    <t>[机上面照度]＜300lx、または1000lx≦[机上面照度]</t>
  </si>
  <si>
    <t>全般照明方式の場合で、300lx≦[机上面照度] ＜500lx。タスク・アンビエント照明方式もしくはこれに準ずる照明方式の場合で、タスク照度が300lx以上500lx未満、またはアンビエント照度がタスク照度の1/3未満もしくは2/3以上。</t>
  </si>
  <si>
    <t>全般照明方式の場合で、机上面照度が500lx以上1000lx未満。タスク・アンビエント照明方式もしくはこれに準ずる照明方式の場合で、タスク照度が500lx以上1000lx未満、かつアンビエント照度がタスク照度の1/3以上2/3未満。</t>
  </si>
  <si>
    <t>空調方式及び個別制御性に対して、取組みが十分とはいえない。
（評価ポイント1）</t>
    <phoneticPr fontId="23"/>
  </si>
  <si>
    <t>空調方式及び個別制御性に対して、標準以上の配慮が行われている。
（評価ポイント3）</t>
    <phoneticPr fontId="23"/>
  </si>
  <si>
    <t>空調方式及び個別制御性に対して、標準的な配慮が行われている。
（評価ポイント2）</t>
    <phoneticPr fontId="23"/>
  </si>
  <si>
    <t>2）ゾーン別制御性</t>
  </si>
  <si>
    <t>3）パーソナル制御性</t>
  </si>
  <si>
    <t>A. 天井・床放射冷暖房方式若しくは床吹出し方式の採用</t>
  </si>
  <si>
    <t>B. アネモ型、パン型など拡散性の良い吹出し口の採用</t>
  </si>
  <si>
    <t>C. その他、均質な温度環境を実現するための先端技術の導入</t>
  </si>
  <si>
    <t>D. 採用方式や技術に拘わらず、実測、実大実験、CFD解析等により、上下温度差や不快な気流感が発生しない良好な温度環境を実現していることを確認している</t>
  </si>
  <si>
    <t>ビル用マルチシステム、VAV等、ゾーン単位で空調動作が調整可能な方式の採用</t>
  </si>
  <si>
    <t>パーソナル吹出し、個別ファンの設置等、個人単位での気流感の調整を可能とする取組みの導入</t>
  </si>
  <si>
    <t>空調方式及び個別制御性に対して、充実した取組みが行われている。
（評価ポイント4以上）</t>
    <phoneticPr fontId="23"/>
  </si>
  <si>
    <t>1）均質な温熱環境</t>
    <phoneticPr fontId="23"/>
  </si>
  <si>
    <t>ピーク負荷時において、冬期20℃、夏期28℃と多少我慢を強いる室温を実現できる。</t>
  </si>
  <si>
    <t>ピーク負荷時において、一般的な設定値である冬期22℃、夏期26℃の室温を実現できる。</t>
  </si>
  <si>
    <t>（レベル３，５の中間的な取り組み）</t>
  </si>
  <si>
    <t>冬期24℃、夏期24℃の室温を実現できる、若しくはレベル３を満たし、かつ突発的な酷暑日等、屋外環境が想定設計条件を超えるような日においても、レベル３程度の室内環境が提供できる。</t>
  </si>
  <si>
    <t>加湿機能を有す。</t>
  </si>
  <si>
    <t>加湿機能・除湿機能を有し、年間を通し45～55％の範囲の湿度を実現することが可能な設備容量が確保されている。</t>
  </si>
  <si>
    <t>レベル3に加え、除湿機能を有す。</t>
    <phoneticPr fontId="23"/>
  </si>
  <si>
    <t>加湿機能を有し、冬期に40％の湿度を実現できる。</t>
    <phoneticPr fontId="23"/>
  </si>
  <si>
    <t>（レベル3，5の中間的な取組み）</t>
  </si>
  <si>
    <t>外構、テラス、屋上などで植栽、自然に触れられる取組みがない。</t>
  </si>
  <si>
    <t>外構、テラス、屋上などで植栽、自然に触れられる取組みがある。</t>
  </si>
  <si>
    <t>生物多様性評価の取組みがある（JHEP、JBIBによる評価ツールの活用、ABINC認証など）。もしくは下表の取組み内容において、取り組んでいる項目数が２つある。</t>
  </si>
  <si>
    <t>生物多様性評価に関する認証を取得しているなど、高いレベルにあることを第三者が確認している（JHEPのAランク認証以上）。もしくは下表の取組み内容において、取り組んでいる項目数が３つ以上ある。</t>
  </si>
  <si>
    <t>2) 種の多様性の保全を目的とした多様な生態空間の創出</t>
    <phoneticPr fontId="23"/>
  </si>
  <si>
    <t>5) 生物資源の管理と利用</t>
    <phoneticPr fontId="23"/>
  </si>
  <si>
    <t>4) トータルの緑地規模
（生態系に有効な屋上緑化、壁面緑化や水面を含む）</t>
    <phoneticPr fontId="23"/>
  </si>
  <si>
    <t>3) 周辺の自然植生に配慮した環境づくり</t>
    <phoneticPr fontId="23"/>
  </si>
  <si>
    <t>1) 自然資源の保全（保全すべき自然資源が無いと判断される場合は、項目数1としてカウント）</t>
    <phoneticPr fontId="23"/>
  </si>
  <si>
    <t>6) 屋外温熱環境の適正化</t>
    <phoneticPr fontId="23"/>
  </si>
  <si>
    <t>存在する樹林などの植生に配慮し、まとまった自然資源を保全している。</t>
    <phoneticPr fontId="23"/>
  </si>
  <si>
    <t>種の多様性に配慮している。</t>
    <phoneticPr fontId="23"/>
  </si>
  <si>
    <t>敷地利用計画において緑化率が20％以上（敷地面積に対する緑化面積の概略評価でよい）。</t>
    <phoneticPr fontId="23"/>
  </si>
  <si>
    <t>建物運用時における緑地等の維持管理に必要な設備を設置し、かつ管理方針を示している。あるいは、建物利用者や地域住民が生物とふれあい自然に親しめる環境や施設等を確保している。</t>
    <phoneticPr fontId="23"/>
  </si>
  <si>
    <t>地域の植生に配慮した緑地計画としている。</t>
    <phoneticPr fontId="23"/>
  </si>
  <si>
    <t>風通しへの配慮、保水性舗装材の利用、外装への再帰性建材の利用等により、良好な屋外温熱環境を確保している。</t>
    <phoneticPr fontId="23"/>
  </si>
  <si>
    <t>レベル４を満たし、多様な利用者を意識した設計となっている。</t>
    <phoneticPr fontId="23"/>
  </si>
  <si>
    <t>評価する取組み（レベル3以上は、該当する取組みを選択）</t>
    <rPh sb="0" eb="2">
      <t>ヒョウカ</t>
    </rPh>
    <rPh sb="4" eb="6">
      <t>トリク</t>
    </rPh>
    <rPh sb="12" eb="14">
      <t>イジョウ</t>
    </rPh>
    <rPh sb="16" eb="18">
      <t>ガイトウ</t>
    </rPh>
    <rPh sb="20" eb="22">
      <t>トリク</t>
    </rPh>
    <rPh sb="24" eb="26">
      <t>センタク</t>
    </rPh>
    <phoneticPr fontId="23"/>
  </si>
  <si>
    <t>建物内にリフレッシュスペースがない</t>
  </si>
  <si>
    <t>建物内の一部にリフレッシュスペースがある。</t>
  </si>
  <si>
    <t>各階共用部にリフレッシュスペースがあり、自動販売機もしくはウｫーターサーバー等の水分補給可能な設備が設置されている。</t>
  </si>
  <si>
    <t>各階共用部に快適なリフレッシュスペースがあり、自動販売機もしくはウｫーターサーバー等の水分補給可能な設備が設置されている。</t>
  </si>
  <si>
    <t>レベル４を満たし、かつ建物内に多様なニーズに応える複数タイプのリフレッシュ用のスペースが設置されている。</t>
  </si>
  <si>
    <t>専有部もしくは建物内にリフレッシュスペースがない</t>
  </si>
  <si>
    <t>専有部にリフレッシュスペースがないが、建物内の一部にリフレッシュスペースがある。</t>
  </si>
  <si>
    <t>各階共用部もしくは専有部にリフレッシュスペースがあり、自動販売機もしくはウｫーターサーバー等の水分補給可能な設備が設置されている。</t>
  </si>
  <si>
    <t>各階共用部もしくは専有部に快適なリフレッシュスペースがあり、自動販売機もしくはウｫーターサーバー等の水分補給可能な設備が設置されている。</t>
  </si>
  <si>
    <t>レベル４を満たし、かつ建物内もしくは専有部に多様なニーズに応える複数タイプのリフレッシュ用のスペースが設置されている。</t>
  </si>
  <si>
    <t>建物内に食事や軽食を取れるスペースがない。</t>
  </si>
  <si>
    <t>建物内に食事や軽食を取れるスペースがある。</t>
  </si>
  <si>
    <t>建物内に快適な食事や軽食を取れるスペースがある。</t>
  </si>
  <si>
    <t>建物内に快適かつ簡易な調理も可能な食事や軽食を取れるスペースがある。</t>
  </si>
  <si>
    <t>建物内もしくは専有部に食事や軽食を取れるスペースがない。</t>
  </si>
  <si>
    <t>建物内もしくは専有部に食事や軽食を取れるスペースがある。</t>
  </si>
  <si>
    <t>建物内もしくは専有部に快適な食事や軽食を取れるスペースがある。</t>
  </si>
  <si>
    <t>建物内もしくは専有部に快適かつ簡易な調理も可能な食事や軽食を取れるスペースがある。</t>
  </si>
  <si>
    <t>原則屋内禁煙、若しくは敷地内禁煙　（改正健康増進法対応）</t>
  </si>
  <si>
    <t>レベル２を満たし、煙の建物内への流入防止及び非喫煙者を煙にさらさない対策が取られている</t>
  </si>
  <si>
    <t>敷地内禁煙であり、かつ、非喫煙者への分煙対応が十分である</t>
  </si>
  <si>
    <t>敷地内完全禁煙</t>
  </si>
  <si>
    <t>階段の使用を促進する取組みなどがない。</t>
  </si>
  <si>
    <t>階段の使用を促進する取組みなどがある</t>
  </si>
  <si>
    <t>レベル3を満たし、執務室内に吹き抜け階段を採用する、エントランスホールにてアクセス性のよい位置に階段を設置するなど、ワーカーの階段利用を促進するアクティブ・デザインを採用している。</t>
  </si>
  <si>
    <t>建物内に建物利用者が使用可能なアクセス性が高い打合せスペースがない</t>
  </si>
  <si>
    <t>建物内に建物利用者が使用可能なアクセス性が高い打合せスペースがある。</t>
  </si>
  <si>
    <t>専有部（執務空間）において打ち合わせスペースが一時的に不足する場合がある</t>
  </si>
  <si>
    <t>専有部（執務空間）において打ち合わせスペースが一時的に不足する場合があるが、共用部やアクセス性が高い周辺に代替可能な打合せスペースで補填できている。</t>
  </si>
  <si>
    <t>専有部（執務空間）において打ち合わせスペースが足りている。</t>
  </si>
  <si>
    <t>乗用EV設置台数が３台より多い場合</t>
  </si>
  <si>
    <t>EV評価ポイントの合計が2、3</t>
  </si>
  <si>
    <t>EV評価ポイントの合計が4</t>
  </si>
  <si>
    <t>EV評価ポイントの合計が5</t>
  </si>
  <si>
    <t>EV評価ポイントの合計が6以上</t>
  </si>
  <si>
    <t>乗用EV設置台数が３台以下の場合</t>
  </si>
  <si>
    <t>EV評価ポイントの合計が1</t>
  </si>
  <si>
    <t>EV評価ポイントの合計が2</t>
  </si>
  <si>
    <t>EV評価ポイントの合計が3</t>
  </si>
  <si>
    <t>EV評価ポイントの合計が4以上</t>
  </si>
  <si>
    <t>エレベーターのバンク分けを行っている（高層・低層フロアバンク等）</t>
  </si>
  <si>
    <t>行き先階キャンセル機能がある</t>
  </si>
  <si>
    <t>エレベーター内に災害対応の取り組みがある</t>
  </si>
  <si>
    <t>レベル3を満たさない</t>
  </si>
  <si>
    <t>揺れを抑える装置を導入していない</t>
  </si>
  <si>
    <t>揺れを抑える装置を導入し、部分的に地震時・強風時の内部設備保護が図られている。</t>
  </si>
  <si>
    <t>揺れを抑える装置を導入し、建物全体で地震時・強風時の内部設備保護が図られている。</t>
  </si>
  <si>
    <t>評価する取組みが２つ。</t>
  </si>
  <si>
    <t>評価する取組みが3つ。</t>
  </si>
  <si>
    <t>評価する取組みが１つ。</t>
  </si>
  <si>
    <t>評価する取組みが３つ以上。</t>
  </si>
  <si>
    <t xml:space="preserve">受変電設備、MDFの浸水による停電や情報網の損傷を回避するために、ア)あるいはイ)の対策を講じている、あるいはウ)に該当している。
ア) 電源設備・精密機械の地下空間及び１階への設置を避けている。
イ) 地下への浸水の防止措置(防水扉、防水板、マウンドアップ、からぼり)、排水設備(ポンプ等)を設置している。
ウ) 浸水の危険性がない。
</t>
    <phoneticPr fontId="23"/>
  </si>
  <si>
    <t>既存建築物において、取組み状況が不明、もしくは計測実績によるホルムアルデヒドの室内濃度が室内濃度指針値を超えている。</t>
  </si>
  <si>
    <t>PRTR制度における対象物質を含有しない建材種別がない。または確認していない。</t>
  </si>
  <si>
    <t>PRTR制度における対象物質を含有しない建材種別が1つ以上～3つ以下ある。</t>
  </si>
  <si>
    <t>PRTR制度における対象物質を含有しない建材種別が4つ以上ある。</t>
  </si>
  <si>
    <t>給水管には、破損、腐食および詰まりなどによる水質劣化を防止する措置が講じられている</t>
  </si>
  <si>
    <t>給水機器（給水ポンプなど）には、故障、破損、腐食およびつまりなどによる水質劣化を防止する措置が講じられている</t>
  </si>
  <si>
    <t>給湯配管には、破損、腐食、詰まりおよび勾配異常などによる給湯の水質劣化を防止する措置が講じられている</t>
  </si>
  <si>
    <t>給湯機器（給湯ポンプなど）には、故障、破損、腐食およびつまりなどによる給湯の水質劣化を防止する措置が講じられている（局所給湯方式の場合は対象外）</t>
  </si>
  <si>
    <t>受水槽、圧力水槽および高架水槽には、破損、腐食および異物混入などによる水質劣化を防止する措置が講じられている</t>
  </si>
  <si>
    <t>防犯対策の内、1項目以上を実施している</t>
  </si>
  <si>
    <t>防犯対策の内、3項目を実施している</t>
  </si>
  <si>
    <t>防犯対策の内、4項目を実施している</t>
  </si>
  <si>
    <t>防犯対策の内、5項目以上を実施している</t>
  </si>
  <si>
    <t>維持管理に配慮した設計において、充実した取組みが行われている。
（評価する取組みにおいて該当する項目数が7以上）</t>
    <phoneticPr fontId="23"/>
  </si>
  <si>
    <t>維持管理に配慮した設計において、取組みが標準以上である。
（評価する取組みにおいて該当する項目数が5～6）</t>
    <phoneticPr fontId="23"/>
  </si>
  <si>
    <t>維持管理に配慮した設計において、取組みが標準である。
（評価する取組みにおいて該当する項目数が2～4）</t>
    <phoneticPr fontId="23"/>
  </si>
  <si>
    <t>内装仕上げ：内壁面は防汚性の高い仕上げ方法や建材、塗装、コーティングを採用している。</t>
    <phoneticPr fontId="23"/>
  </si>
  <si>
    <t>内装仕上げ：床面は防汚性の高い建材、塗装、コーティングを採用している。</t>
    <phoneticPr fontId="23"/>
  </si>
  <si>
    <t>内装設計：床面は適度な水を使用して洗浄可能な設計・構造を採用している。</t>
    <phoneticPr fontId="23"/>
  </si>
  <si>
    <t>内装設計：内壁や床面おいて設計上ホコリの溜まりにくい設計や物を置かない設計を採用している。</t>
    <phoneticPr fontId="23"/>
  </si>
  <si>
    <t>内装設計：風除室の１次扉と２次扉が同時に開かないように距離を確保し、または土砂などの進入を防ぐ為の設計をしている。</t>
    <phoneticPr fontId="23"/>
  </si>
  <si>
    <t>内装設計：維持管理方法が大きく異なる床材を接近させていない。</t>
    <phoneticPr fontId="23"/>
  </si>
  <si>
    <t>内装・外構設計：外構、管理用区域を含む動線は極力段差の無い（５mm程度）設計をしている。</t>
    <phoneticPr fontId="23"/>
  </si>
  <si>
    <t>壁掛け式大便器、小便器を採用している。</t>
    <phoneticPr fontId="23"/>
  </si>
  <si>
    <t>その他：上記以外の部分にて維持管理に配慮した設計の取組みをしている。</t>
    <phoneticPr fontId="23"/>
  </si>
  <si>
    <t>1) 建物の延床面積に対し、適切なスペースの清掃員控え室の設置をしている。</t>
  </si>
  <si>
    <t>2) 建物の延床面積に対し、適切なスペースの清掃用具室と管理倉庫の設置をしている。</t>
  </si>
  <si>
    <t>4) 外部ガラスや外壁、給排気口、照明など高所の維持管理作業を安全に行える設計をしている。</t>
  </si>
  <si>
    <t>5) 天井隠蔽機器の点検口は点検の際に必要なサイズを確保している。</t>
  </si>
  <si>
    <t>6) 専用部以外の諸設備は共用部での維持管理作業が可能となっている。</t>
  </si>
  <si>
    <t>7) 上記以外に維持管理用機能の確保を考慮したポイントを明確にし、実施している。</t>
  </si>
  <si>
    <t>維持管理用機能の確保において、充実した取組みが行われている。
（評価する取組みにおいて該当する項目数が6以上）</t>
    <phoneticPr fontId="23"/>
  </si>
  <si>
    <t>維持管理用機能の確保において、取組みが標準以上である。
（評価する取組みにおいて該当する項目数が4～5）</t>
    <phoneticPr fontId="23"/>
  </si>
  <si>
    <t>維持管理用機能の確保において、取組みが標準的である。
（評価する取組みにおいて該当する項目数が3）</t>
    <phoneticPr fontId="23"/>
  </si>
  <si>
    <t>建築物衛生法における特定建築物の場合</t>
    <phoneticPr fontId="23"/>
  </si>
  <si>
    <t>建築物衛生法における特定建築物に該当しない建築物の場合</t>
    <phoneticPr fontId="23"/>
  </si>
  <si>
    <t>3) 廃棄物・リサイクル・粗大ゴミのスペースを建物の延床面積に対し、十分に確保しており、かつ、搬出が容易な計画となっている。</t>
    <phoneticPr fontId="23"/>
  </si>
  <si>
    <t>1) 清掃用資材を保管するスペースを計画している。</t>
  </si>
  <si>
    <t>2) 廃棄物のスペースを確保しており、搬出も容易な計画となっている。</t>
  </si>
  <si>
    <t>3) 専用の清掃用流しや水道を設置している。</t>
  </si>
  <si>
    <t>4) 外部ガラスや給排気口、照明など高所の維持管理作業を安全に行える設計をしている。</t>
  </si>
  <si>
    <t>建築・設備の維持保全計画がない。</t>
  </si>
  <si>
    <t>建築・設備の維持保全計画があり、事後保全を実施している。</t>
  </si>
  <si>
    <t>建築・設備の維持保全計画があり、予防保全・事後保全を実施している。</t>
  </si>
  <si>
    <t>レベル４を満たし、さらに維持保全計画を定期的に更新する体制が確立している。</t>
  </si>
  <si>
    <t>「計画段階」の評価では、採点基準に該当する取組について計画しているかで評価する。</t>
    <rPh sb="1" eb="3">
      <t>ケイカク</t>
    </rPh>
    <rPh sb="3" eb="5">
      <t>ダンカイ</t>
    </rPh>
    <rPh sb="7" eb="9">
      <t>ヒョウカ</t>
    </rPh>
    <rPh sb="12" eb="14">
      <t>サイテン</t>
    </rPh>
    <rPh sb="14" eb="16">
      <t>キジュン</t>
    </rPh>
    <rPh sb="17" eb="19">
      <t>ガイトウ</t>
    </rPh>
    <rPh sb="21" eb="23">
      <t>トリクミ</t>
    </rPh>
    <phoneticPr fontId="23"/>
  </si>
  <si>
    <t>特定建築物</t>
  </si>
  <si>
    <t>非特定建築物</t>
    <phoneticPr fontId="23"/>
  </si>
  <si>
    <t>建築物衛生基準の「空気環境の調整」における基準に適合していない時間帯が多くある（「劣悪項目ポイント」＋「基準不適合項目ポイント」が４ポイント以上）。</t>
  </si>
  <si>
    <t>建築物衛生基準の「空気環境の調整」における基準に一部、適合していない時間帯がある（「劣悪項目ポイント」＋「基準不適合項目ポイント」が３ポイントの場合）</t>
  </si>
  <si>
    <t>建築物衛生基準の「空気環境の調整」における基準に概ね全ての計測結果において適合しており、記録が保管されている（「劣悪項目ポイント」＋「基準不適合項目ポイント」が２ポイント以下）。</t>
  </si>
  <si>
    <t>室内の温湿度を計測、記録していない。</t>
  </si>
  <si>
    <t>室内の温湿度を定期的に計測して、継続的に記録している。</t>
  </si>
  <si>
    <t>同左。ただし、温度と相対湿度のみを評価の対象とする。</t>
  </si>
  <si>
    <t>中長期保全計画がない。</t>
  </si>
  <si>
    <t>中長期保全計画がある。</t>
  </si>
  <si>
    <t>レベル３に加え、実施体制が確立されており、計画が実行されている。</t>
  </si>
  <si>
    <t>実施していない</t>
  </si>
  <si>
    <t>入居組織管理者もしくは入居者に対して、不定期であるが実施している</t>
  </si>
  <si>
    <t>入居組織管理者もしくは入居者に対して、定期的に実施し、それを以降の改善策に活用している</t>
  </si>
  <si>
    <t>入居者に対して、不定期であるが実施している</t>
  </si>
  <si>
    <t>入居者に対して、定期的に実施し、それを以降の改善策に活用している</t>
  </si>
  <si>
    <t>ビル運営のBCPを作成していない。</t>
  </si>
  <si>
    <t>ビル運営にてBCP計画を作成しているが、入居組織のBCPは把握していない。</t>
  </si>
  <si>
    <t>ビル運営にてBCP計画を作成しており、入居組織のBCPも把握している。</t>
  </si>
  <si>
    <t>ビル運営にてBCP計画を作成しており、入居組織のBCPも把握して、相互に連携する体制を構築している。</t>
  </si>
  <si>
    <t>入居組織のBCPを作成していない。</t>
  </si>
  <si>
    <t>入居組織のBCP計画を作成しているが、それを実現する設備の一部が未整備である。</t>
  </si>
  <si>
    <t>ビル運営、入居組織共にBCPを作成しており、計画を実現する設備も整備されている。</t>
  </si>
  <si>
    <t>レベル３を満たし、ビル運営、入居組織共に相互に連携して、定期的に運用状況をチェックし、更新が行われている。</t>
  </si>
  <si>
    <t>レベル４を満たし、震災被災後のビルの被災状況を把握するシステムを導入している。</t>
    <phoneticPr fontId="23"/>
  </si>
  <si>
    <t>消防計画を作成し、法令及び消防計画に基づく消防訓練を行っている。また、訓練への参加人数を増加させるための取組みを行っている。</t>
  </si>
  <si>
    <t>行われていない。</t>
  </si>
  <si>
    <t>建物内において、メンタルヘルスを向上するための取組みが実施されている。</t>
  </si>
  <si>
    <t>レベル３を満たさない</t>
  </si>
  <si>
    <t>レベル3に加え、資格を持つカウンセラー等がサポートしている。かつ、独自のメンタルヘルス対策を実施している。</t>
  </si>
  <si>
    <t>健康診断、ストレスチェックが行われていない</t>
    <rPh sb="0" eb="2">
      <t>ケンコウ</t>
    </rPh>
    <rPh sb="2" eb="4">
      <t>シンダン</t>
    </rPh>
    <phoneticPr fontId="23"/>
  </si>
  <si>
    <t>情報共有を促進する取組みがない。</t>
  </si>
  <si>
    <t>情報共有を促進する取組みが１つある。</t>
  </si>
  <si>
    <t>情報共有を促進する取組みが２つ以上ある。</t>
  </si>
  <si>
    <t>導入されていない</t>
  </si>
  <si>
    <t>勤怠管理、業務管理などが社内インフラにて実施可能である。</t>
  </si>
  <si>
    <t>レベル３に加え、情報共有を促進する取組みが1つ以上ある。</t>
  </si>
  <si>
    <t>レベル３に加え、情報共有を促進する取組みが2つ以上ある。</t>
  </si>
  <si>
    <t>ビル内の取組みを周知する掲示板もしくはサイトを有し、ビルサービスやイベントの情報を円滑に周知している。</t>
  </si>
  <si>
    <t>テナント利用者やゲストに対して共用部でのWifi接続を可能とする仕組みがある。</t>
  </si>
  <si>
    <t>その他の情報共有の取組み</t>
  </si>
  <si>
    <t>データや資料が社内外で安全に共有できる取組み。</t>
  </si>
  <si>
    <t>チャット機能やSNSなどコミュニケーションを円滑化するサービスが社内外問わずに利用可能である。</t>
  </si>
  <si>
    <t>安全にデータを社外に送信するサービスが利用できる。</t>
  </si>
  <si>
    <t>情報セキュリティポリシーや情報セキュリティ管理に関する規程を定め、それを実践している</t>
  </si>
  <si>
    <t>NO</t>
    <phoneticPr fontId="23"/>
  </si>
  <si>
    <t>パターン１</t>
    <phoneticPr fontId="23"/>
  </si>
  <si>
    <t>情報共有を促進する取組み</t>
    <phoneticPr fontId="23"/>
  </si>
  <si>
    <t>パターン２，３</t>
    <phoneticPr fontId="23"/>
  </si>
  <si>
    <t>-</t>
    <phoneticPr fontId="23"/>
  </si>
  <si>
    <t>健康を維持・増進するプログラムが1つ以下である</t>
  </si>
  <si>
    <t>健康を維持・増進するプログラムが2つある。</t>
  </si>
  <si>
    <t>健康を維持・増進するプログラムが3つある。</t>
  </si>
  <si>
    <t>健康を維持・増進するプログラムが4つある。</t>
  </si>
  <si>
    <t>健康を維持・増進するプログラムが5つ以上ある。</t>
  </si>
  <si>
    <t>建物エントランス部にウィルスや花粉などを持ち込ませないための設備等を設置している。</t>
  </si>
  <si>
    <t>定期的に共用部の手すり、座椅子などの消毒を実施している。</t>
  </si>
  <si>
    <t>建物エントランス部に消毒液、除菌液等を設置し、利用者に提供している。</t>
  </si>
  <si>
    <t>地域イベントへの参加、入居者対象イベント等による執務者相互の交流促進を行っている。</t>
  </si>
  <si>
    <t>スマートフォン、タブレットと連動した活動量計や体組成計・血圧計をモニタリングするウェアラブル端末等を社員に提供している。</t>
  </si>
  <si>
    <t>その他の健康維持・増進プログラム</t>
  </si>
  <si>
    <t>パターン１</t>
  </si>
  <si>
    <t>■EV台数</t>
    <rPh sb="3" eb="5">
      <t>ダイスウ</t>
    </rPh>
    <phoneticPr fontId="23"/>
  </si>
  <si>
    <t>3台より多い</t>
    <rPh sb="1" eb="2">
      <t>ダイ</t>
    </rPh>
    <rPh sb="4" eb="5">
      <t>オオ</t>
    </rPh>
    <phoneticPr fontId="23"/>
  </si>
  <si>
    <t>3台以下</t>
    <rPh sb="1" eb="2">
      <t>ダイ</t>
    </rPh>
    <rPh sb="2" eb="4">
      <t>イカ</t>
    </rPh>
    <phoneticPr fontId="23"/>
  </si>
  <si>
    <t>建物全体の床面積の合計が500㎡以下の場合には、一律レベル３とする。
注）500㎡未満の建物は直接入力により、レベル３を選択してください。</t>
    <phoneticPr fontId="23"/>
  </si>
  <si>
    <r>
      <t xml:space="preserve">「計画段階」の評価では、採点基準に該当する取組について計画しているかで評価する。
</t>
    </r>
    <r>
      <rPr>
        <u/>
        <sz val="9"/>
        <rFont val="ＭＳ Ｐゴシック"/>
        <family val="3"/>
        <charset val="128"/>
      </rPr>
      <t>注）パターン2・3でレベル1又は3の場合、直接入力により、レベルを選択してください。</t>
    </r>
    <rPh sb="1" eb="3">
      <t>ケイカク</t>
    </rPh>
    <rPh sb="3" eb="5">
      <t>ダンカイ</t>
    </rPh>
    <rPh sb="7" eb="9">
      <t>ヒョウカ</t>
    </rPh>
    <rPh sb="12" eb="14">
      <t>サイテン</t>
    </rPh>
    <rPh sb="14" eb="16">
      <t>キジュン</t>
    </rPh>
    <rPh sb="17" eb="19">
      <t>ガイトウ</t>
    </rPh>
    <rPh sb="21" eb="23">
      <t>トリクミ</t>
    </rPh>
    <rPh sb="56" eb="57">
      <t>マタ</t>
    </rPh>
    <rPh sb="60" eb="62">
      <t>バアイ</t>
    </rPh>
    <phoneticPr fontId="23"/>
  </si>
  <si>
    <t>CASBEE-ウェルネスオフィス2020年版</t>
    <rPh sb="20" eb="22">
      <t>ネンバン</t>
    </rPh>
    <phoneticPr fontId="23"/>
  </si>
  <si>
    <t>設計段階（竣工)</t>
    <rPh sb="0" eb="2">
      <t>セッケイ</t>
    </rPh>
    <rPh sb="2" eb="4">
      <t>ダンカイ</t>
    </rPh>
    <rPh sb="5" eb="7">
      <t>シュンコウ</t>
    </rPh>
    <phoneticPr fontId="23"/>
  </si>
  <si>
    <t>設計段階（竣工後1年未満）</t>
    <rPh sb="0" eb="2">
      <t>セッケイ</t>
    </rPh>
    <rPh sb="2" eb="4">
      <t>ダンカイ</t>
    </rPh>
    <phoneticPr fontId="23"/>
  </si>
  <si>
    <t>（該当するレベルなし）</t>
    <phoneticPr fontId="23"/>
  </si>
  <si>
    <t>会話を誘発するような動線上の工夫や会話のための空間が共用部にない。</t>
    <phoneticPr fontId="23"/>
  </si>
  <si>
    <t>会話を誘発するような動線上の工夫や会話のための空間が共用部にある。</t>
    <phoneticPr fontId="23"/>
  </si>
  <si>
    <t>レベル４に加え、交流を促進するイベントや取り組みなどを実施している。</t>
    <phoneticPr fontId="23"/>
  </si>
  <si>
    <t>レベル４に加え、専有部（執務空間）のレイアウト計画においても会話を誘発するような動線上の工夫や会話のための空間が考慮されている。</t>
    <phoneticPr fontId="23"/>
  </si>
  <si>
    <t>レベル4に加え、建物内に資格を持つカウンセラー等がサポートする施設を有するなど、人的サポート体制がある。</t>
    <phoneticPr fontId="23"/>
  </si>
  <si>
    <t>ビルの使い勝手などの意見を受け付ける窓口が開設されており、意見に対するフィードバックを行っている。</t>
    <rPh sb="21" eb="23">
      <t>カイセツ</t>
    </rPh>
    <phoneticPr fontId="23"/>
  </si>
  <si>
    <t>建物内に十分な数と必要に応じた配置となっており、施設利用者への教育活動も実施している。</t>
    <phoneticPr fontId="23"/>
  </si>
  <si>
    <t>レベル４を満たし、且つ外部との繋がりを最適に制御可能な仕様となっている。（自動制御ブラインド等の設置）</t>
    <phoneticPr fontId="23"/>
  </si>
  <si>
    <t>反射板形状の工夫、ルーバー・透光性カバーなどにより、十分にグレアを制限している器具。G1、G0、V 分類の器具。</t>
    <phoneticPr fontId="23"/>
  </si>
  <si>
    <t>窓システム、外壁において熱の侵入に対して配慮が無く、断熱性能が低い。</t>
    <phoneticPr fontId="23"/>
  </si>
  <si>
    <t>窓システム、外壁において、室内への熱の侵入に対しての配慮がなされており、実用上、日射遮蔽性能および断熱性能に問題がない。（窓仕様：平均日射熱取得率0.45 程度、平均熱貫流率[W/m2K] 4.0 程度、外壁仕様：平均熱貫流率[W/m2K] 2.0 程度 ）</t>
    <phoneticPr fontId="23"/>
  </si>
  <si>
    <t>窓システム、外壁において、室内への熱の侵入に対して、十分な配慮がなされており、最良の日射遮蔽性能および断熱性能を有する。（窓仕様：平均日射熱取得率0.20 程度、平均熱貫流率[W/m2K ] 3.0 程度、外壁仕様：平均熱貫流率[W/m2K] 1.0 程度）</t>
    <phoneticPr fontId="23"/>
  </si>
  <si>
    <t>（レベル３，５の中間的な取組み）</t>
    <phoneticPr fontId="23"/>
  </si>
  <si>
    <t>自然換気のための窓若しくは換気口がある。</t>
    <phoneticPr fontId="23"/>
  </si>
  <si>
    <t>レベル３を満たし、十分な自然換気量を確保する取組みがなされている。</t>
    <phoneticPr fontId="23"/>
  </si>
  <si>
    <t>レベル４を満たし、自然換気窓若しくは換気口の開閉が、適切に運用できる取組みがなされている。若しくは、中間期に自然換気のみで、室内環境を概ね良好な状態に保てる。</t>
    <phoneticPr fontId="23"/>
  </si>
  <si>
    <t>事務室の天井高2.5m以上となっており、かつ、すべての執務者が十分な屋外の情報を得られるように窓が設置されている。</t>
    <phoneticPr fontId="23"/>
  </si>
  <si>
    <t>執務空間で植栽等の自然を感じることができない。</t>
    <phoneticPr fontId="23"/>
  </si>
  <si>
    <t>執務空間で植栽等の自然を部分的に感じることができる。（オフィスの半数位の人が自席から植栽等を観ることができる）</t>
    <phoneticPr fontId="23"/>
  </si>
  <si>
    <t>（レベル3，5 の中間的な取組み）</t>
    <phoneticPr fontId="23"/>
  </si>
  <si>
    <t>執務空間で植栽等の自然を全面的に感じることができる。（自席、打ち合わせスペースのどこからでも植栽等を観ることができる。）</t>
    <phoneticPr fontId="23"/>
  </si>
  <si>
    <t>標準的な器具数が設置されており、かつ標準的な配慮が行われている。（評価項目が２つ以上、５つ未満）</t>
    <phoneticPr fontId="23"/>
  </si>
  <si>
    <t>余裕を持った器具数が設置されており、かつ標準以上の配慮が行われている。（評価項目が５つ以上）</t>
    <phoneticPr fontId="23"/>
  </si>
  <si>
    <t>充分な更衣及び用具収納等の運動を促進・支援する装備がある。もしくは敷地内にジム機能を有する施設やスポーツ施設がある。</t>
    <phoneticPr fontId="23"/>
  </si>
  <si>
    <t>荷物搬入専用のエレベーターがある</t>
    <phoneticPr fontId="23"/>
  </si>
  <si>
    <t>窓等の人感センサの設置</t>
    <phoneticPr fontId="23"/>
  </si>
  <si>
    <t>窓の開口部センサの設置</t>
    <phoneticPr fontId="23"/>
  </si>
  <si>
    <t>劣悪項目数</t>
    <rPh sb="0" eb="2">
      <t>レツアク</t>
    </rPh>
    <rPh sb="2" eb="5">
      <t>コウモクスウ</t>
    </rPh>
    <phoneticPr fontId="23"/>
  </si>
  <si>
    <t>0項目</t>
    <rPh sb="1" eb="3">
      <t>コウモク</t>
    </rPh>
    <phoneticPr fontId="23"/>
  </si>
  <si>
    <t>1項目</t>
    <rPh sb="1" eb="3">
      <t>コウモク</t>
    </rPh>
    <phoneticPr fontId="23"/>
  </si>
  <si>
    <t>2項目</t>
    <rPh sb="1" eb="3">
      <t>コウモク</t>
    </rPh>
    <phoneticPr fontId="23"/>
  </si>
  <si>
    <t>3項目以上</t>
    <rPh sb="1" eb="5">
      <t>コウモクイジョウ</t>
    </rPh>
    <phoneticPr fontId="23"/>
  </si>
  <si>
    <t>劣悪項目ポイント</t>
    <rPh sb="0" eb="2">
      <t>レツアク</t>
    </rPh>
    <rPh sb="2" eb="4">
      <t>コウモク</t>
    </rPh>
    <phoneticPr fontId="23"/>
  </si>
  <si>
    <t>0ポイント</t>
    <phoneticPr fontId="23"/>
  </si>
  <si>
    <t>1ポイント</t>
    <phoneticPr fontId="23"/>
  </si>
  <si>
    <t>2ポイント</t>
    <phoneticPr fontId="23"/>
  </si>
  <si>
    <t>3ポイント</t>
    <phoneticPr fontId="23"/>
  </si>
  <si>
    <t>基準不適合
項目数</t>
    <rPh sb="0" eb="2">
      <t>キジュン</t>
    </rPh>
    <rPh sb="2" eb="5">
      <t>フテキゴウ</t>
    </rPh>
    <rPh sb="6" eb="9">
      <t>コウモクスウ</t>
    </rPh>
    <phoneticPr fontId="23"/>
  </si>
  <si>
    <t>採点基準</t>
    <rPh sb="0" eb="2">
      <t>サイテン</t>
    </rPh>
    <rPh sb="2" eb="4">
      <t>キジュン</t>
    </rPh>
    <phoneticPr fontId="23"/>
  </si>
  <si>
    <t>2～4項目</t>
    <rPh sb="3" eb="5">
      <t>コウモク</t>
    </rPh>
    <phoneticPr fontId="23"/>
  </si>
  <si>
    <t>5項目以上</t>
    <rPh sb="1" eb="5">
      <t>コウモクイジョウ</t>
    </rPh>
    <phoneticPr fontId="23"/>
  </si>
  <si>
    <r>
      <t>中央管理方式の空気調和設備が設置されている居室の場合は25ｍ</t>
    </r>
    <r>
      <rPr>
        <vertAlign val="superscript"/>
        <sz val="9"/>
        <rFont val="ＭＳ Ｐゴシック"/>
        <family val="3"/>
        <charset val="128"/>
      </rPr>
      <t>3</t>
    </r>
    <r>
      <rPr>
        <sz val="9"/>
        <rFont val="ＭＳ Ｐゴシック"/>
        <family val="3"/>
        <charset val="128"/>
      </rPr>
      <t>/ｈ人以上。中央管理方式でない場合は建築基準法（シックハウス対応含む）および建築物衛生法を満たす換気量となっている。</t>
    </r>
    <phoneticPr fontId="23"/>
  </si>
  <si>
    <r>
      <t>中央管理方式の空気調和設備が設置されている居室の場合は30ｍ</t>
    </r>
    <r>
      <rPr>
        <vertAlign val="superscript"/>
        <sz val="9"/>
        <rFont val="ＭＳ Ｐゴシック"/>
        <family val="3"/>
        <charset val="128"/>
      </rPr>
      <t>3</t>
    </r>
    <r>
      <rPr>
        <sz val="9"/>
        <rFont val="ＭＳ Ｐゴシック"/>
        <family val="3"/>
        <charset val="128"/>
      </rPr>
      <t>/ｈ人以上。中央管理方式でない場合は建築基準法（シックハウス対応含む）および建築物衛生法を満たす換気量の1.2倍となっている。</t>
    </r>
    <phoneticPr fontId="23"/>
  </si>
  <si>
    <r>
      <t>中央管理方式の空気調和設備が設置されている居室の場合は35ｍ</t>
    </r>
    <r>
      <rPr>
        <vertAlign val="superscript"/>
        <sz val="9"/>
        <rFont val="ＭＳ Ｐゴシック"/>
        <family val="3"/>
        <charset val="128"/>
      </rPr>
      <t>3</t>
    </r>
    <r>
      <rPr>
        <sz val="9"/>
        <rFont val="ＭＳ Ｐゴシック"/>
        <family val="3"/>
        <charset val="128"/>
      </rPr>
      <t>/ｈ人以上。中央管理方式でない場合は建築基準法（シックハウス対応含む）および建築物衛生法を満たす換気量の1.4倍となっている。</t>
    </r>
    <phoneticPr fontId="23"/>
  </si>
  <si>
    <r>
      <t>ＯＡフロア等によりレイアウト変更に対応できるようになっており、かつＯＡ機器用コンセント容量が30ＶＡ/ｍ</t>
    </r>
    <r>
      <rPr>
        <vertAlign val="superscript"/>
        <sz val="9"/>
        <rFont val="ＭＳ Ｐゴシック"/>
        <family val="3"/>
        <charset val="128"/>
      </rPr>
      <t>２</t>
    </r>
    <r>
      <rPr>
        <sz val="9"/>
        <rFont val="ＭＳ Ｐゴシック"/>
        <family val="3"/>
        <charset val="128"/>
      </rPr>
      <t>以上となっており、通信用の配線その他の設備スペースを確保している。</t>
    </r>
    <phoneticPr fontId="23"/>
  </si>
  <si>
    <r>
      <t>ＯＡフロア等によりレイアウト変更に対応できるようになっており、かつＯＡ機器用コンセント容量が30ＶＡ/ｍ</t>
    </r>
    <r>
      <rPr>
        <vertAlign val="superscript"/>
        <sz val="9"/>
        <rFont val="ＭＳ Ｐゴシック"/>
        <family val="3"/>
        <charset val="128"/>
      </rPr>
      <t>２</t>
    </r>
    <r>
      <rPr>
        <sz val="9"/>
        <rFont val="ＭＳ Ｐゴシック"/>
        <family val="3"/>
        <charset val="128"/>
      </rPr>
      <t>以上となっている。</t>
    </r>
    <phoneticPr fontId="23"/>
  </si>
  <si>
    <r>
      <t>ＯＡフロア等によりレイアウト変更に対応できるようになっており、かつＯＡ機器用コンセント容量が40ＶＡ/ｍ</t>
    </r>
    <r>
      <rPr>
        <vertAlign val="superscript"/>
        <sz val="9"/>
        <rFont val="ＭＳ Ｐゴシック"/>
        <family val="3"/>
        <charset val="128"/>
      </rPr>
      <t>２</t>
    </r>
    <r>
      <rPr>
        <sz val="9"/>
        <rFont val="ＭＳ Ｐゴシック"/>
        <family val="3"/>
        <charset val="128"/>
      </rPr>
      <t>以上となっており、通信用の配線その他の設備スペースを確保している。</t>
    </r>
    <phoneticPr fontId="23"/>
  </si>
  <si>
    <r>
      <t>レベル4に加え、サーバールーム対応などの局所的な高負荷に対応する50VA/ｍ</t>
    </r>
    <r>
      <rPr>
        <vertAlign val="superscript"/>
        <sz val="9"/>
        <rFont val="ＭＳ Ｐゴシック"/>
        <family val="3"/>
        <charset val="128"/>
      </rPr>
      <t>２</t>
    </r>
    <r>
      <rPr>
        <sz val="9"/>
        <rFont val="ＭＳ Ｐゴシック"/>
        <family val="3"/>
        <charset val="128"/>
      </rPr>
      <t>以上のゾーンが設定されている。</t>
    </r>
    <phoneticPr fontId="23"/>
  </si>
  <si>
    <r>
      <t>建築基準法を満たしている。もしくは計測実績によるホルムアルデヒドの室内濃度が100μｇ/ｍ</t>
    </r>
    <r>
      <rPr>
        <vertAlign val="superscript"/>
        <sz val="9"/>
        <rFont val="ＭＳ Ｐゴシック"/>
        <family val="3"/>
        <charset val="128"/>
      </rPr>
      <t>3</t>
    </r>
    <r>
      <rPr>
        <sz val="9"/>
        <rFont val="ＭＳ Ｐゴシック"/>
        <family val="3"/>
        <charset val="128"/>
      </rPr>
      <t>以下。</t>
    </r>
    <phoneticPr fontId="23"/>
  </si>
  <si>
    <r>
      <t>建築基準法を満たしており、かつ建築基準法規制対象外となる建築材料（告示対象外の建材およびJIS・JAS規格のＦ☆☆☆☆）をほぼ全面的（床・壁・天井・天井裏の面積の合計の70％以上の面積）に採用している。もしくは計測実績によるホルムアルデヒドの室内濃度が75μｇ/ｍ</t>
    </r>
    <r>
      <rPr>
        <vertAlign val="superscript"/>
        <sz val="9"/>
        <rFont val="ＭＳ Ｐゴシック"/>
        <family val="3"/>
        <charset val="128"/>
      </rPr>
      <t>3</t>
    </r>
    <r>
      <rPr>
        <sz val="9"/>
        <rFont val="ＭＳ Ｐゴシック"/>
        <family val="3"/>
        <charset val="128"/>
      </rPr>
      <t>以下。</t>
    </r>
    <phoneticPr fontId="23"/>
  </si>
  <si>
    <r>
      <t>レベル4を満たしており、かつホルムアルデヒド以外のVOCについても放散量が少ない建材を全面的に採用している。もしくは計測実績によるホルムアルデヒドの室内濃度が50μｇ/ｍ</t>
    </r>
    <r>
      <rPr>
        <vertAlign val="superscript"/>
        <sz val="9"/>
        <rFont val="ＭＳ Ｐゴシック"/>
        <family val="3"/>
        <charset val="128"/>
      </rPr>
      <t>3</t>
    </r>
    <r>
      <rPr>
        <sz val="9"/>
        <rFont val="ＭＳ Ｐゴシック"/>
        <family val="3"/>
        <charset val="128"/>
      </rPr>
      <t>以下。</t>
    </r>
    <phoneticPr fontId="23"/>
  </si>
  <si>
    <t>維持管理に配慮した設計において、取組みが十分でない。
（評価する取組みにおいて該当する項目数が0～1）</t>
    <phoneticPr fontId="23"/>
  </si>
  <si>
    <t>維持管理用機能の確保において、取組みが十分でない。
（評価する取組みにおいて該当する項目数が0～2）</t>
    <phoneticPr fontId="23"/>
  </si>
  <si>
    <t>2020年●月</t>
    <rPh sb="4" eb="5">
      <t>ネン</t>
    </rPh>
    <rPh sb="6" eb="7">
      <t>ガツ</t>
    </rPh>
    <phoneticPr fontId="23"/>
  </si>
  <si>
    <t>CASBEE-WO_2020(v1.2)</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</si>
</sst>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
    <numFmt numFmtId="177" formatCode="0.00_ "/>
    <numFmt numFmtId="178" formatCode="0.00_);[Red]\(0.00\)"/>
    <numFmt numFmtId="179" formatCode="0;0;&quot;－&quot;"/>
    <numFmt numFmtId="180" formatCode="#,##0_ "/>
    <numFmt numFmtId="181" formatCode="0.0"/>
    <numFmt numFmtId="182" formatCode="0.0;0.0;&quot;-&quot;\ "/>
    <numFmt numFmtId="183" formatCode="#,##0.0;[Red]\-#,##0.0"/>
    <numFmt numFmtId="184" formatCode="#,###&quot;㎡&quot;"/>
    <numFmt numFmtId="185" formatCode="0.00;0.00;&quot;対象外&quot;"/>
    <numFmt numFmtId="186" formatCode="&quot;レベル &quot;#0.0;0.00;&quot;対象外&quot;"/>
    <numFmt numFmtId="187" formatCode="0.000;_Ā"/>
    <numFmt numFmtId="188" formatCode="0.0;0.0;&quot;－&quot;"/>
    <numFmt numFmtId="189" formatCode="0_);[Red]\(0\)"/>
    <numFmt numFmtId="190" formatCode=";;&quot;&quot;"/>
  </numFmts>
  <fonts count="1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10"/>
      <color indexed="10"/>
      <name val="ＭＳ Ｐゴシック"/>
      <family val="3"/>
      <charset val="128"/>
    </font>
    <font>
      <sz val="9"/>
      <color indexed="20"/>
      <name val="ＭＳ Ｐゴシック"/>
      <family val="3"/>
      <charset val="128"/>
    </font>
    <font>
      <sz val="10"/>
      <color indexed="18"/>
      <name val="ＭＳ Ｐゴシック"/>
      <family val="3"/>
      <charset val="128"/>
    </font>
    <font>
      <b/>
      <sz val="12"/>
      <name val="ＭＳ Ｐゴシック"/>
      <family val="3"/>
      <charset val="128"/>
    </font>
    <font>
      <sz val="12"/>
      <name val="Arial"/>
      <family val="2"/>
    </font>
    <font>
      <b/>
      <sz val="18"/>
      <name val="Arial"/>
      <family val="2"/>
    </font>
    <font>
      <b/>
      <sz val="12"/>
      <name val="Arial"/>
      <family val="2"/>
    </font>
    <font>
      <sz val="11"/>
      <name val="Arial"/>
      <family val="2"/>
    </font>
    <font>
      <sz val="12"/>
      <color indexed="10"/>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b/>
      <sz val="6"/>
      <color indexed="9"/>
      <name val="ＭＳ Ｐゴシック"/>
      <family val="3"/>
      <charset val="128"/>
    </font>
    <font>
      <b/>
      <sz val="11"/>
      <name val="Arial"/>
      <family val="2"/>
    </font>
    <font>
      <sz val="8"/>
      <name val="Arial"/>
      <family val="2"/>
    </font>
    <font>
      <sz val="11"/>
      <color indexed="63"/>
      <name val="Arial"/>
      <family val="2"/>
    </font>
    <font>
      <i/>
      <sz val="10"/>
      <name val="ＭＳ Ｐゴシック"/>
      <family val="3"/>
      <charset val="128"/>
    </font>
    <font>
      <sz val="10"/>
      <color indexed="10"/>
      <name val="Arial"/>
      <family val="2"/>
    </font>
    <font>
      <sz val="10"/>
      <color indexed="22"/>
      <name val="ＭＳ Ｐゴシック"/>
      <family val="3"/>
      <charset val="128"/>
    </font>
    <font>
      <b/>
      <sz val="14"/>
      <name val="Arial"/>
      <family val="2"/>
    </font>
    <font>
      <sz val="10"/>
      <color indexed="55"/>
      <name val="ＭＳ Ｐゴシック"/>
      <family val="3"/>
      <charset val="128"/>
    </font>
    <font>
      <b/>
      <sz val="10"/>
      <color indexed="55"/>
      <name val="Arial"/>
      <family val="2"/>
    </font>
    <font>
      <sz val="11"/>
      <color indexed="55"/>
      <name val="Arial"/>
      <family val="2"/>
    </font>
    <font>
      <sz val="11"/>
      <color indexed="22"/>
      <name val="Arial"/>
      <family val="2"/>
    </font>
    <font>
      <b/>
      <sz val="8"/>
      <color indexed="22"/>
      <name val="Arial"/>
      <family val="2"/>
    </font>
    <font>
      <i/>
      <sz val="10"/>
      <color indexed="22"/>
      <name val="ＭＳ Ｐゴシック"/>
      <family val="3"/>
      <charset val="128"/>
    </font>
    <font>
      <sz val="8"/>
      <color indexed="22"/>
      <name val="Arial"/>
      <family val="2"/>
    </font>
    <font>
      <sz val="12"/>
      <color indexed="9"/>
      <name val="Arial"/>
      <family val="2"/>
    </font>
    <font>
      <sz val="14"/>
      <color indexed="9"/>
      <name val="Arial"/>
      <family val="2"/>
    </font>
    <font>
      <sz val="11"/>
      <color indexed="9"/>
      <name val="Arial"/>
      <family val="2"/>
    </font>
    <font>
      <b/>
      <sz val="11"/>
      <color indexed="10"/>
      <name val="Arial"/>
      <family val="2"/>
    </font>
    <font>
      <sz val="9"/>
      <color indexed="8"/>
      <name val="ＭＳ Ｐゴシック"/>
      <family val="3"/>
      <charset val="128"/>
    </font>
    <font>
      <sz val="10"/>
      <color indexed="9"/>
      <name val="Arial"/>
      <family val="2"/>
    </font>
    <font>
      <sz val="8"/>
      <color indexed="9"/>
      <name val="ＭＳ Ｐゴシック"/>
      <family val="3"/>
      <charset val="128"/>
    </font>
    <font>
      <b/>
      <i/>
      <sz val="10"/>
      <name val="Arial"/>
      <family val="2"/>
    </font>
    <font>
      <b/>
      <i/>
      <sz val="11"/>
      <name val="ＭＳ Ｐゴシック"/>
      <family val="3"/>
      <charset val="128"/>
    </font>
    <font>
      <sz val="8"/>
      <color indexed="9"/>
      <name val="Arial"/>
      <family val="2"/>
    </font>
    <font>
      <b/>
      <sz val="10"/>
      <color indexed="9"/>
      <name val="Arial"/>
      <family val="2"/>
    </font>
    <font>
      <b/>
      <sz val="11"/>
      <color indexed="9"/>
      <name val="Arial"/>
      <family val="2"/>
    </font>
    <font>
      <vertAlign val="subscript"/>
      <sz val="10"/>
      <name val="Arial"/>
      <family val="2"/>
    </font>
    <font>
      <vertAlign val="superscript"/>
      <sz val="10"/>
      <name val="Arial"/>
      <family val="2"/>
    </font>
    <font>
      <b/>
      <sz val="8"/>
      <color indexed="9"/>
      <name val="Arial"/>
      <family val="2"/>
    </font>
    <font>
      <b/>
      <sz val="8"/>
      <name val="ＭＳ Ｐゴシック"/>
      <family val="3"/>
      <charset val="128"/>
    </font>
    <font>
      <b/>
      <i/>
      <sz val="8"/>
      <name val="Arial"/>
      <family val="2"/>
    </font>
    <font>
      <sz val="8"/>
      <color indexed="23"/>
      <name val="Arial"/>
      <family val="2"/>
    </font>
    <font>
      <sz val="8"/>
      <color indexed="10"/>
      <name val="Arial"/>
      <family val="2"/>
    </font>
    <font>
      <sz val="8"/>
      <color indexed="10"/>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b/>
      <sz val="9"/>
      <color indexed="8"/>
      <name val="ＭＳ Ｐゴシック"/>
      <family val="3"/>
      <charset val="128"/>
    </font>
    <font>
      <b/>
      <sz val="10"/>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i/>
      <sz val="12"/>
      <name val="ＭＳ Ｐゴシック"/>
      <family val="3"/>
      <charset val="128"/>
    </font>
    <font>
      <b/>
      <sz val="9"/>
      <color indexed="81"/>
      <name val="ＭＳ Ｐゴシック"/>
      <family val="3"/>
      <charset val="128"/>
    </font>
    <font>
      <sz val="9"/>
      <color indexed="81"/>
      <name val="ＭＳ Ｐゴシック"/>
      <family val="3"/>
      <charset val="128"/>
    </font>
    <font>
      <sz val="9"/>
      <color rgb="FFFF0000"/>
      <name val="ＭＳ Ｐゴシック"/>
      <family val="3"/>
      <charset val="128"/>
    </font>
    <font>
      <sz val="10"/>
      <color theme="9" tint="-0.499984740745262"/>
      <name val="ＭＳ Ｐゴシック"/>
      <family val="3"/>
      <charset val="128"/>
    </font>
    <font>
      <sz val="11"/>
      <color theme="9" tint="-0.499984740745262"/>
      <name val="ＭＳ Ｐゴシック"/>
      <family val="3"/>
      <charset val="128"/>
    </font>
    <font>
      <sz val="10"/>
      <color theme="8" tint="-0.499984740745262"/>
      <name val="ＭＳ Ｐゴシック"/>
      <family val="3"/>
      <charset val="128"/>
    </font>
    <font>
      <sz val="11"/>
      <color theme="1"/>
      <name val="ＭＳ Ｐゴシック"/>
      <family val="2"/>
      <charset val="128"/>
    </font>
    <font>
      <sz val="6"/>
      <name val="ＭＳ Ｐゴシック"/>
      <family val="2"/>
      <charset val="128"/>
    </font>
    <font>
      <sz val="9"/>
      <color theme="1"/>
      <name val="ＭＳ Ｐゴシック"/>
      <family val="3"/>
      <charset val="128"/>
    </font>
    <font>
      <i/>
      <sz val="16"/>
      <name val="Arial"/>
      <family val="2"/>
    </font>
    <font>
      <b/>
      <sz val="12"/>
      <color indexed="18"/>
      <name val="ＭＳ Ｐゴシック"/>
      <family val="3"/>
      <charset val="128"/>
    </font>
    <font>
      <b/>
      <sz val="11"/>
      <color indexed="18"/>
      <name val="Arial"/>
      <family val="2"/>
    </font>
    <font>
      <b/>
      <sz val="14"/>
      <color theme="0"/>
      <name val="Arial"/>
      <family val="2"/>
    </font>
    <font>
      <b/>
      <sz val="12"/>
      <color theme="0"/>
      <name val="Arial"/>
      <family val="2"/>
    </font>
    <font>
      <sz val="11"/>
      <name val="ＭＳ ゴシック"/>
      <family val="2"/>
      <charset val="128"/>
    </font>
    <font>
      <sz val="14"/>
      <color rgb="FF0070C0"/>
      <name val="Segoe UI Symbol"/>
      <family val="3"/>
    </font>
    <font>
      <b/>
      <i/>
      <sz val="18"/>
      <color rgb="FF0070C0"/>
      <name val="Arial"/>
      <family val="2"/>
    </font>
    <font>
      <sz val="11"/>
      <name val="ＭＳ Ｐゴシック"/>
      <family val="3"/>
      <charset val="128"/>
      <scheme val="minor"/>
    </font>
    <font>
      <b/>
      <sz val="11"/>
      <name val="ＭＳ Ｐゴシック"/>
      <family val="3"/>
      <charset val="128"/>
      <scheme val="minor"/>
    </font>
    <font>
      <b/>
      <sz val="10"/>
      <name val="ＭＳ ゴシック"/>
      <family val="3"/>
      <charset val="128"/>
    </font>
    <font>
      <b/>
      <sz val="10"/>
      <name val="Arial"/>
      <family val="3"/>
    </font>
    <font>
      <b/>
      <sz val="14"/>
      <name val="ＭＳ ゴシック"/>
      <family val="3"/>
      <charset val="128"/>
    </font>
    <font>
      <b/>
      <i/>
      <sz val="11"/>
      <name val="Arial"/>
      <family val="2"/>
    </font>
    <font>
      <b/>
      <sz val="11"/>
      <color theme="0"/>
      <name val="ＭＳ Ｐゴシック"/>
      <family val="3"/>
      <charset val="128"/>
    </font>
    <font>
      <sz val="11"/>
      <color theme="0"/>
      <name val="ＭＳ Ｐゴシック"/>
      <family val="3"/>
      <charset val="128"/>
    </font>
    <font>
      <b/>
      <sz val="10"/>
      <color rgb="FFFFFFCC"/>
      <name val="ＭＳ Ｐゴシック"/>
      <family val="3"/>
      <charset val="128"/>
    </font>
    <font>
      <b/>
      <sz val="10"/>
      <color theme="7" tint="0.79998168889431442"/>
      <name val="ＭＳ Ｐゴシック"/>
      <family val="3"/>
      <charset val="128"/>
    </font>
    <font>
      <b/>
      <sz val="10"/>
      <color theme="4" tint="0.79998168889431442"/>
      <name val="ＭＳ Ｐゴシック"/>
      <family val="3"/>
      <charset val="128"/>
    </font>
    <font>
      <sz val="9"/>
      <color theme="1"/>
      <name val="ＭＳ Ｐゴシック"/>
      <family val="2"/>
      <charset val="128"/>
    </font>
    <font>
      <sz val="11"/>
      <color theme="1"/>
      <name val="ＭＳ Ｐゴシック"/>
      <family val="3"/>
      <charset val="128"/>
    </font>
    <font>
      <sz val="9"/>
      <color rgb="FF000000"/>
      <name val="ＭＳ Ｐゴシック"/>
      <family val="3"/>
      <charset val="128"/>
    </font>
    <font>
      <u/>
      <sz val="9"/>
      <name val="ＭＳ Ｐゴシック"/>
      <family val="3"/>
      <charset val="128"/>
    </font>
    <font>
      <vertAlign val="superscript"/>
      <sz val="9"/>
      <name val="ＭＳ Ｐゴシック"/>
      <family val="3"/>
      <charset val="128"/>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63"/>
        <bgColor indexed="9"/>
      </patternFill>
    </fill>
    <fill>
      <patternFill patternType="solid">
        <fgColor indexed="63"/>
        <bgColor indexed="64"/>
      </patternFill>
    </fill>
    <fill>
      <patternFill patternType="solid">
        <fgColor indexed="65"/>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
      <patternFill patternType="solid">
        <fgColor rgb="FFCCFFFF"/>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C0C0C0"/>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right style="medium">
        <color indexed="17"/>
      </right>
      <top style="hair">
        <color indexed="64"/>
      </top>
      <bottom style="hair">
        <color indexed="64"/>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9"/>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23"/>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23"/>
      </bottom>
      <diagonal/>
    </border>
    <border>
      <left/>
      <right style="medium">
        <color indexed="64"/>
      </right>
      <top/>
      <bottom style="medium">
        <color indexed="23"/>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medium">
        <color indexed="23"/>
      </bottom>
      <diagonal/>
    </border>
    <border>
      <left style="medium">
        <color indexed="64"/>
      </left>
      <right/>
      <top style="medium">
        <color indexed="64"/>
      </top>
      <bottom style="medium">
        <color theme="1" tint="0.34998626667073579"/>
      </bottom>
      <diagonal/>
    </border>
    <border>
      <left/>
      <right/>
      <top style="medium">
        <color indexed="64"/>
      </top>
      <bottom style="medium">
        <color theme="1" tint="0.34998626667073579"/>
      </bottom>
      <diagonal/>
    </border>
    <border>
      <left/>
      <right style="medium">
        <color indexed="64"/>
      </right>
      <top style="medium">
        <color indexed="64"/>
      </top>
      <bottom style="medium">
        <color theme="1" tint="0.34998626667073579"/>
      </bottom>
      <diagonal/>
    </border>
    <border>
      <left style="thin">
        <color indexed="64"/>
      </left>
      <right style="medium">
        <color indexed="64"/>
      </right>
      <top style="medium">
        <color indexed="64"/>
      </top>
      <bottom style="medium">
        <color theme="1" tint="0.34998626667073579"/>
      </bottom>
      <diagonal/>
    </border>
    <border>
      <left style="medium">
        <color indexed="64"/>
      </left>
      <right/>
      <top/>
      <bottom style="medium">
        <color theme="1" tint="0.34998626667073579"/>
      </bottom>
      <diagonal/>
    </border>
    <border>
      <left/>
      <right/>
      <top style="medium">
        <color indexed="23"/>
      </top>
      <bottom style="medium">
        <color theme="1" tint="0.34998626667073579"/>
      </bottom>
      <diagonal/>
    </border>
    <border>
      <left/>
      <right style="medium">
        <color indexed="64"/>
      </right>
      <top style="medium">
        <color indexed="23"/>
      </top>
      <bottom style="medium">
        <color theme="1" tint="0.34998626667073579"/>
      </bottom>
      <diagonal/>
    </border>
    <border>
      <left style="medium">
        <color indexed="64"/>
      </left>
      <right/>
      <top style="medium">
        <color indexed="23"/>
      </top>
      <bottom style="medium">
        <color theme="1" tint="0.34998626667073579"/>
      </bottom>
      <diagonal/>
    </border>
    <border>
      <left style="thin">
        <color indexed="64"/>
      </left>
      <right style="medium">
        <color indexed="64"/>
      </right>
      <top style="medium">
        <color indexed="23"/>
      </top>
      <bottom style="medium">
        <color theme="1" tint="0.34998626667073579"/>
      </bottom>
      <diagonal/>
    </border>
    <border>
      <left style="medium">
        <color indexed="64"/>
      </left>
      <right/>
      <top style="medium">
        <color theme="1" tint="0.34998626667073579"/>
      </top>
      <bottom style="thin">
        <color indexed="64"/>
      </bottom>
      <diagonal/>
    </border>
    <border>
      <left/>
      <right/>
      <top style="medium">
        <color theme="1" tint="0.34998626667073579"/>
      </top>
      <bottom style="thin">
        <color indexed="64"/>
      </bottom>
      <diagonal/>
    </border>
    <border>
      <left/>
      <right style="thin">
        <color indexed="64"/>
      </right>
      <top style="medium">
        <color theme="1" tint="0.34998626667073579"/>
      </top>
      <bottom style="thin">
        <color indexed="64"/>
      </bottom>
      <diagonal/>
    </border>
    <border>
      <left/>
      <right/>
      <top/>
      <bottom style="medium">
        <color theme="1" tint="0.34998626667073579"/>
      </bottom>
      <diagonal/>
    </border>
    <border>
      <left/>
      <right style="medium">
        <color indexed="64"/>
      </right>
      <top/>
      <bottom style="medium">
        <color theme="1" tint="0.34998626667073579"/>
      </bottom>
      <diagonal/>
    </border>
    <border>
      <left style="thin">
        <color indexed="64"/>
      </left>
      <right style="medium">
        <color indexed="64"/>
      </right>
      <top/>
      <bottom style="medium">
        <color theme="1" tint="0.34998626667073579"/>
      </bottom>
      <diagonal/>
    </border>
    <border>
      <left/>
      <right style="hair">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0"/>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64"/>
      </right>
      <top style="medium">
        <color indexed="64"/>
      </top>
      <bottom style="medium">
        <color indexed="9"/>
      </bottom>
      <diagonal/>
    </border>
    <border>
      <left style="medium">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2" fillId="4" borderId="0" applyNumberFormat="0" applyBorder="0" applyAlignment="0" applyProtection="0">
      <alignment vertical="center"/>
    </xf>
    <xf numFmtId="0" fontId="2" fillId="0" borderId="0">
      <alignment vertical="center"/>
    </xf>
    <xf numFmtId="0" fontId="1" fillId="0" borderId="0">
      <alignment vertical="center"/>
    </xf>
    <xf numFmtId="0" fontId="119" fillId="0" borderId="0">
      <alignment vertical="center"/>
    </xf>
  </cellStyleXfs>
  <cellXfs count="956">
    <xf numFmtId="0" fontId="0" fillId="0" borderId="0" xfId="0">
      <alignment vertical="center"/>
    </xf>
    <xf numFmtId="0" fontId="0" fillId="0" borderId="10" xfId="0" applyBorder="1">
      <alignment vertical="center"/>
    </xf>
    <xf numFmtId="0" fontId="0" fillId="0" borderId="15" xfId="0" applyBorder="1">
      <alignment vertical="center"/>
    </xf>
    <xf numFmtId="0" fontId="8" fillId="25" borderId="0" xfId="0" applyFont="1" applyFill="1">
      <alignment vertical="center"/>
    </xf>
    <xf numFmtId="0" fontId="13" fillId="25" borderId="0" xfId="0" applyFont="1" applyFill="1">
      <alignment vertical="center"/>
    </xf>
    <xf numFmtId="0" fontId="25" fillId="26" borderId="0" xfId="0" applyFont="1" applyFill="1" applyAlignment="1" applyProtection="1">
      <alignment horizontal="centerContinuous" vertical="center"/>
      <protection hidden="1"/>
    </xf>
    <xf numFmtId="0" fontId="26" fillId="26" borderId="0" xfId="0" applyFont="1" applyFill="1" applyAlignment="1" applyProtection="1">
      <alignment horizontal="centerContinuous" vertical="center"/>
      <protection hidden="1"/>
    </xf>
    <xf numFmtId="0" fontId="25" fillId="26" borderId="0" xfId="0" applyFont="1" applyFill="1" applyAlignment="1" applyProtection="1">
      <alignment horizontal="centerContinuous" vertical="top"/>
      <protection hidden="1"/>
    </xf>
    <xf numFmtId="0" fontId="0" fillId="25" borderId="0" xfId="0" applyFill="1">
      <alignment vertical="center"/>
    </xf>
    <xf numFmtId="0" fontId="27" fillId="25" borderId="0" xfId="0" applyFont="1" applyFill="1" applyAlignment="1">
      <alignment horizontal="left" vertical="center"/>
    </xf>
    <xf numFmtId="0" fontId="28" fillId="25" borderId="0" xfId="0" applyFont="1" applyFill="1" applyAlignment="1">
      <alignment horizontal="left" vertical="center"/>
    </xf>
    <xf numFmtId="0" fontId="0" fillId="25" borderId="0" xfId="0" applyFill="1" applyProtection="1">
      <alignment vertical="center"/>
      <protection hidden="1"/>
    </xf>
    <xf numFmtId="0" fontId="29" fillId="25" borderId="0" xfId="0" applyFont="1" applyFill="1" applyAlignment="1">
      <alignment horizontal="left" vertical="center"/>
    </xf>
    <xf numFmtId="0" fontId="30" fillId="25" borderId="0" xfId="0" applyFont="1" applyFill="1" applyAlignment="1">
      <alignment horizontal="left" vertical="center"/>
    </xf>
    <xf numFmtId="0" fontId="31" fillId="0" borderId="18" xfId="0" applyFont="1" applyBorder="1" applyProtection="1">
      <alignment vertical="center"/>
      <protection hidden="1"/>
    </xf>
    <xf numFmtId="0" fontId="0" fillId="0" borderId="19" xfId="0" applyBorder="1" applyProtection="1">
      <alignment vertical="center"/>
      <protection hidden="1"/>
    </xf>
    <xf numFmtId="0" fontId="0" fillId="0" borderId="20" xfId="0" applyBorder="1" applyProtection="1">
      <alignment vertical="center"/>
      <protection hidden="1"/>
    </xf>
    <xf numFmtId="0" fontId="32" fillId="26" borderId="21" xfId="0" applyFont="1" applyFill="1" applyBorder="1" applyProtection="1">
      <alignment vertical="center"/>
      <protection hidden="1"/>
    </xf>
    <xf numFmtId="0" fontId="33" fillId="26" borderId="22" xfId="0" applyFont="1" applyFill="1" applyBorder="1" applyProtection="1">
      <alignment vertical="center"/>
      <protection hidden="1"/>
    </xf>
    <xf numFmtId="0" fontId="33" fillId="26" borderId="23" xfId="0" applyFont="1" applyFill="1" applyBorder="1" applyProtection="1">
      <alignment vertical="center"/>
      <protection hidden="1"/>
    </xf>
    <xf numFmtId="0" fontId="32" fillId="26" borderId="24" xfId="0" applyFont="1" applyFill="1" applyBorder="1" applyProtection="1">
      <alignment vertical="center"/>
      <protection hidden="1"/>
    </xf>
    <xf numFmtId="0" fontId="33" fillId="26" borderId="0" xfId="0" applyFont="1" applyFill="1" applyProtection="1">
      <alignment vertical="center"/>
      <protection hidden="1"/>
    </xf>
    <xf numFmtId="0" fontId="33" fillId="26" borderId="25" xfId="0" applyFont="1" applyFill="1" applyBorder="1" applyProtection="1">
      <alignment vertical="center"/>
      <protection hidden="1"/>
    </xf>
    <xf numFmtId="49" fontId="34" fillId="25" borderId="24" xfId="0" applyNumberFormat="1" applyFont="1" applyFill="1" applyBorder="1" applyAlignment="1" applyProtection="1">
      <protection hidden="1"/>
    </xf>
    <xf numFmtId="0" fontId="34" fillId="0" borderId="10" xfId="0" applyFont="1" applyBorder="1" applyAlignment="1" applyProtection="1">
      <alignment horizontal="right" vertical="center"/>
      <protection locked="0"/>
    </xf>
    <xf numFmtId="178" fontId="8" fillId="25" borderId="0" xfId="0" applyNumberFormat="1" applyFont="1" applyFill="1" applyAlignment="1">
      <alignment horizontal="right" vertical="center"/>
    </xf>
    <xf numFmtId="178" fontId="8" fillId="25" borderId="25" xfId="0" applyNumberFormat="1" applyFont="1" applyFill="1" applyBorder="1" applyAlignment="1">
      <alignment horizontal="right" vertical="center"/>
    </xf>
    <xf numFmtId="0" fontId="34" fillId="25" borderId="24" xfId="0" applyFont="1" applyFill="1" applyBorder="1" applyAlignment="1" applyProtection="1">
      <protection hidden="1"/>
    </xf>
    <xf numFmtId="0" fontId="34" fillId="0" borderId="26"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6" fillId="0" borderId="28" xfId="0" applyFont="1" applyBorder="1" applyAlignment="1" applyProtection="1">
      <alignment horizontal="center" vertical="center"/>
      <protection locked="0"/>
    </xf>
    <xf numFmtId="55" fontId="34" fillId="0" borderId="10" xfId="0" applyNumberFormat="1" applyFont="1" applyBorder="1" applyAlignment="1" applyProtection="1">
      <alignment horizontal="right" vertical="center"/>
      <protection locked="0"/>
    </xf>
    <xf numFmtId="178" fontId="34" fillId="0" borderId="10" xfId="34" applyNumberFormat="1" applyFont="1" applyBorder="1" applyAlignment="1" applyProtection="1">
      <alignment horizontal="right" vertical="center"/>
      <protection locked="0"/>
    </xf>
    <xf numFmtId="0" fontId="29" fillId="25" borderId="0" xfId="0" applyFont="1" applyFill="1" applyAlignment="1" applyProtection="1">
      <alignment horizontal="left" vertical="center"/>
      <protection hidden="1"/>
    </xf>
    <xf numFmtId="40" fontId="8" fillId="25" borderId="10" xfId="34" applyNumberFormat="1" applyFill="1" applyBorder="1" applyAlignment="1">
      <alignment horizontal="right" vertical="center"/>
    </xf>
    <xf numFmtId="0" fontId="34" fillId="25" borderId="24" xfId="0" applyFont="1" applyFill="1" applyBorder="1" applyAlignment="1" applyProtection="1">
      <alignment horizontal="left"/>
      <protection hidden="1"/>
    </xf>
    <xf numFmtId="180" fontId="34" fillId="0" borderId="10" xfId="0" applyNumberFormat="1" applyFont="1" applyBorder="1" applyAlignment="1" applyProtection="1">
      <alignment horizontal="right" vertical="center"/>
      <protection locked="0"/>
    </xf>
    <xf numFmtId="0" fontId="34" fillId="25" borderId="0" xfId="0" applyFont="1" applyFill="1" applyAlignment="1" applyProtection="1">
      <protection hidden="1"/>
    </xf>
    <xf numFmtId="0" fontId="34" fillId="25" borderId="25" xfId="0" applyFont="1" applyFill="1" applyBorder="1" applyAlignment="1" applyProtection="1">
      <protection hidden="1"/>
    </xf>
    <xf numFmtId="0" fontId="0" fillId="25" borderId="0" xfId="0" applyFill="1" applyAlignment="1"/>
    <xf numFmtId="0" fontId="32" fillId="26" borderId="29" xfId="0" applyFont="1" applyFill="1" applyBorder="1" applyProtection="1">
      <alignment vertical="center"/>
      <protection hidden="1"/>
    </xf>
    <xf numFmtId="0" fontId="33" fillId="26" borderId="19" xfId="0" applyFont="1" applyFill="1" applyBorder="1" applyProtection="1">
      <alignment vertical="center"/>
      <protection hidden="1"/>
    </xf>
    <xf numFmtId="0" fontId="33" fillId="26" borderId="20" xfId="0" applyFont="1" applyFill="1" applyBorder="1" applyProtection="1">
      <alignment vertical="center"/>
      <protection hidden="1"/>
    </xf>
    <xf numFmtId="31" fontId="34" fillId="0" borderId="10" xfId="0" applyNumberFormat="1" applyFont="1" applyBorder="1" applyAlignment="1" applyProtection="1">
      <alignment horizontal="right" vertical="center"/>
      <protection locked="0"/>
    </xf>
    <xf numFmtId="0" fontId="34" fillId="25" borderId="0" xfId="0" applyFont="1" applyFill="1">
      <alignment vertical="center"/>
    </xf>
    <xf numFmtId="0" fontId="36" fillId="0" borderId="31" xfId="0" applyFont="1" applyBorder="1" applyAlignment="1" applyProtection="1">
      <alignment horizontal="right" vertical="center"/>
      <protection locked="0"/>
    </xf>
    <xf numFmtId="0" fontId="39" fillId="25" borderId="32" xfId="0" applyFont="1" applyFill="1" applyBorder="1" applyProtection="1">
      <alignment vertical="center"/>
      <protection hidden="1"/>
    </xf>
    <xf numFmtId="0" fontId="0" fillId="25" borderId="33" xfId="0" applyFill="1" applyBorder="1" applyAlignment="1" applyProtection="1">
      <protection hidden="1"/>
    </xf>
    <xf numFmtId="0" fontId="34" fillId="25" borderId="19" xfId="0" applyFont="1" applyFill="1" applyBorder="1" applyAlignment="1" applyProtection="1">
      <alignment horizontal="left" vertical="top" wrapText="1"/>
      <protection hidden="1"/>
    </xf>
    <xf numFmtId="0" fontId="31" fillId="0" borderId="34" xfId="0" applyFont="1" applyBorder="1" applyProtection="1">
      <alignment vertical="center"/>
      <protection hidden="1"/>
    </xf>
    <xf numFmtId="0" fontId="31" fillId="0" borderId="35" xfId="0" applyFont="1" applyBorder="1" applyProtection="1">
      <alignment vertical="center"/>
      <protection hidden="1"/>
    </xf>
    <xf numFmtId="0" fontId="31" fillId="0" borderId="36" xfId="0" applyFont="1" applyBorder="1" applyProtection="1">
      <alignment vertical="center"/>
      <protection hidden="1"/>
    </xf>
    <xf numFmtId="0" fontId="32" fillId="26" borderId="24" xfId="0" applyFont="1" applyFill="1" applyBorder="1" applyAlignment="1" applyProtection="1">
      <alignment horizontal="center" vertical="center"/>
      <protection hidden="1"/>
    </xf>
    <xf numFmtId="0" fontId="32" fillId="26" borderId="37" xfId="0" applyFont="1" applyFill="1" applyBorder="1" applyAlignment="1" applyProtection="1">
      <alignment horizontal="center" vertical="center"/>
      <protection hidden="1"/>
    </xf>
    <xf numFmtId="0" fontId="32" fillId="26" borderId="25" xfId="0" applyFont="1" applyFill="1" applyBorder="1" applyAlignment="1" applyProtection="1">
      <alignment horizontal="center" vertical="center"/>
      <protection hidden="1"/>
    </xf>
    <xf numFmtId="0" fontId="34" fillId="25" borderId="18" xfId="0" applyFont="1" applyFill="1" applyBorder="1" applyProtection="1">
      <alignment vertical="center"/>
      <protection hidden="1"/>
    </xf>
    <xf numFmtId="178" fontId="8" fillId="0" borderId="10" xfId="34" applyNumberFormat="1" applyBorder="1" applyAlignment="1" applyProtection="1">
      <alignment horizontal="right" vertical="center"/>
      <protection locked="0"/>
    </xf>
    <xf numFmtId="0" fontId="34" fillId="25" borderId="24" xfId="0" applyFont="1" applyFill="1" applyBorder="1" applyProtection="1">
      <alignment vertical="center"/>
      <protection hidden="1"/>
    </xf>
    <xf numFmtId="0" fontId="34" fillId="25" borderId="0" xfId="0" applyFont="1" applyFill="1" applyProtection="1">
      <alignment vertical="center"/>
      <protection hidden="1"/>
    </xf>
    <xf numFmtId="0" fontId="8" fillId="0" borderId="28" xfId="0" applyFont="1" applyBorder="1" applyAlignment="1" applyProtection="1">
      <alignment horizontal="center" vertical="center"/>
      <protection locked="0"/>
    </xf>
    <xf numFmtId="0" fontId="34" fillId="25" borderId="30" xfId="0" applyFont="1" applyFill="1" applyBorder="1" applyProtection="1">
      <alignment vertical="center"/>
      <protection hidden="1"/>
    </xf>
    <xf numFmtId="0" fontId="34" fillId="25" borderId="32" xfId="0" applyFont="1" applyFill="1" applyBorder="1" applyProtection="1">
      <alignment vertical="center"/>
      <protection hidden="1"/>
    </xf>
    <xf numFmtId="0" fontId="34" fillId="25" borderId="33" xfId="0" applyFont="1" applyFill="1" applyBorder="1" applyProtection="1">
      <alignment vertical="center"/>
      <protection hidden="1"/>
    </xf>
    <xf numFmtId="0" fontId="31" fillId="0" borderId="29" xfId="0" applyFont="1" applyBorder="1" applyProtection="1">
      <alignment vertical="center"/>
      <protection hidden="1"/>
    </xf>
    <xf numFmtId="0" fontId="41" fillId="0" borderId="38" xfId="0" applyFont="1" applyBorder="1" applyAlignment="1" applyProtection="1">
      <alignment horizontal="left" vertical="center" indent="1"/>
      <protection hidden="1"/>
    </xf>
    <xf numFmtId="0" fontId="41" fillId="0" borderId="38" xfId="0" applyFont="1" applyBorder="1" applyAlignment="1" applyProtection="1">
      <alignment horizontal="right" vertical="center"/>
      <protection hidden="1"/>
    </xf>
    <xf numFmtId="0" fontId="41" fillId="0" borderId="39" xfId="0" applyFont="1" applyBorder="1" applyAlignment="1" applyProtection="1">
      <alignment horizontal="right" vertical="center"/>
      <protection hidden="1"/>
    </xf>
    <xf numFmtId="0" fontId="32" fillId="26" borderId="40" xfId="0" applyFont="1" applyFill="1" applyBorder="1" applyProtection="1">
      <alignment vertical="center"/>
      <protection hidden="1"/>
    </xf>
    <xf numFmtId="0" fontId="0" fillId="25" borderId="41" xfId="0" applyFill="1" applyBorder="1" applyAlignment="1" applyProtection="1">
      <alignment horizontal="left" vertical="center" indent="1"/>
      <protection hidden="1"/>
    </xf>
    <xf numFmtId="0" fontId="0" fillId="25" borderId="42" xfId="0" applyFill="1" applyBorder="1" applyAlignment="1" applyProtection="1">
      <alignment horizontal="left" vertical="center" indent="1"/>
      <protection hidden="1"/>
    </xf>
    <xf numFmtId="0" fontId="32" fillId="26" borderId="43" xfId="0" applyFont="1" applyFill="1" applyBorder="1" applyProtection="1">
      <alignment vertical="center"/>
      <protection hidden="1"/>
    </xf>
    <xf numFmtId="0" fontId="42" fillId="25" borderId="13" xfId="28" applyFont="1" applyFill="1" applyBorder="1" applyAlignment="1" applyProtection="1">
      <alignment horizontal="left" vertical="center" indent="1"/>
      <protection hidden="1"/>
    </xf>
    <xf numFmtId="0" fontId="0" fillId="25" borderId="44" xfId="0" applyFill="1" applyBorder="1" applyAlignment="1" applyProtection="1">
      <alignment horizontal="left" vertical="center" indent="1"/>
      <protection hidden="1"/>
    </xf>
    <xf numFmtId="0" fontId="42" fillId="25" borderId="45" xfId="28" applyFont="1" applyFill="1" applyBorder="1" applyAlignment="1" applyProtection="1">
      <alignment horizontal="left" vertical="center" indent="1"/>
      <protection hidden="1"/>
    </xf>
    <xf numFmtId="0" fontId="0" fillId="25" borderId="46" xfId="0" applyFill="1" applyBorder="1" applyAlignment="1" applyProtection="1">
      <alignment horizontal="left" vertical="center" indent="1"/>
      <protection hidden="1"/>
    </xf>
    <xf numFmtId="0" fontId="8" fillId="0" borderId="0" xfId="0" applyFont="1">
      <alignment vertical="center"/>
    </xf>
    <xf numFmtId="0" fontId="44" fillId="0" borderId="0" xfId="0" applyFont="1" applyProtection="1">
      <alignment vertical="center"/>
      <protection hidden="1"/>
    </xf>
    <xf numFmtId="0" fontId="44" fillId="0" borderId="0" xfId="0" applyFont="1" applyAlignment="1" applyProtection="1">
      <alignment horizontal="left" vertical="center"/>
      <protection hidden="1"/>
    </xf>
    <xf numFmtId="0" fontId="45" fillId="0" borderId="0" xfId="0" applyFont="1" applyAlignment="1" applyProtection="1">
      <alignment horizontal="left" vertical="center"/>
      <protection hidden="1"/>
    </xf>
    <xf numFmtId="0" fontId="44" fillId="0" borderId="0" xfId="0" applyFont="1" applyAlignment="1" applyProtection="1">
      <alignment horizontal="right" vertical="center"/>
      <protection hidden="1"/>
    </xf>
    <xf numFmtId="0" fontId="46" fillId="0" borderId="0" xfId="0" applyFont="1" applyProtection="1">
      <alignment vertical="center"/>
      <protection hidden="1"/>
    </xf>
    <xf numFmtId="0" fontId="46" fillId="0" borderId="0" xfId="0" applyFont="1" applyAlignment="1" applyProtection="1">
      <alignment horizontal="center" vertical="center"/>
      <protection hidden="1"/>
    </xf>
    <xf numFmtId="14" fontId="47" fillId="0" borderId="0" xfId="0" applyNumberFormat="1" applyFont="1" applyAlignment="1" applyProtection="1">
      <alignment horizontal="center" vertical="center"/>
      <protection hidden="1"/>
    </xf>
    <xf numFmtId="0" fontId="48" fillId="0" borderId="0" xfId="0" applyFont="1" applyProtection="1">
      <alignment vertical="center"/>
      <protection hidden="1"/>
    </xf>
    <xf numFmtId="177" fontId="48" fillId="0" borderId="0" xfId="0" applyNumberFormat="1" applyFont="1" applyProtection="1">
      <alignment vertical="center"/>
      <protection hidden="1"/>
    </xf>
    <xf numFmtId="0" fontId="47" fillId="0" borderId="0" xfId="0" applyFont="1" applyProtection="1">
      <alignment vertical="center"/>
      <protection hidden="1"/>
    </xf>
    <xf numFmtId="0" fontId="27" fillId="0" borderId="0" xfId="0" applyFont="1" applyAlignment="1" applyProtection="1">
      <protection hidden="1"/>
    </xf>
    <xf numFmtId="0" fontId="49" fillId="0" borderId="0" xfId="0" applyFont="1" applyAlignment="1" applyProtection="1">
      <alignment horizontal="left" vertical="center"/>
      <protection hidden="1"/>
    </xf>
    <xf numFmtId="0" fontId="50" fillId="0" borderId="0" xfId="0" applyFont="1" applyAlignment="1" applyProtection="1">
      <alignment horizontal="right" vertical="center"/>
      <protection hidden="1"/>
    </xf>
    <xf numFmtId="0" fontId="50" fillId="0" borderId="0" xfId="0" applyFont="1" applyProtection="1">
      <alignment vertical="center"/>
      <protection hidden="1"/>
    </xf>
    <xf numFmtId="0" fontId="51" fillId="0" borderId="0" xfId="0" applyFont="1" applyProtection="1">
      <alignment vertical="center"/>
      <protection hidden="1"/>
    </xf>
    <xf numFmtId="0" fontId="52" fillId="0" borderId="0" xfId="0" applyFont="1" applyProtection="1">
      <alignment vertical="center"/>
      <protection hidden="1"/>
    </xf>
    <xf numFmtId="0" fontId="53" fillId="0" borderId="0" xfId="0" applyFont="1" applyAlignment="1" applyProtection="1">
      <alignment horizontal="center" vertical="center"/>
      <protection hidden="1"/>
    </xf>
    <xf numFmtId="0" fontId="29" fillId="0" borderId="0" xfId="0" applyFont="1" applyAlignment="1" applyProtection="1">
      <alignment horizontal="left" vertical="center"/>
      <protection hidden="1"/>
    </xf>
    <xf numFmtId="0" fontId="54" fillId="0" borderId="0" xfId="0" applyFont="1" applyProtection="1">
      <alignment vertical="center"/>
      <protection hidden="1"/>
    </xf>
    <xf numFmtId="0" fontId="30" fillId="0" borderId="0" xfId="0" applyFont="1" applyAlignment="1" applyProtection="1">
      <alignment horizontal="left" vertical="center"/>
      <protection hidden="1"/>
    </xf>
    <xf numFmtId="0" fontId="53" fillId="0" borderId="0" xfId="0" applyFont="1" applyAlignment="1" applyProtection="1">
      <alignment horizontal="right" vertical="center"/>
      <protection hidden="1"/>
    </xf>
    <xf numFmtId="0" fontId="55" fillId="0" borderId="0" xfId="0" applyFont="1" applyAlignment="1" applyProtection="1">
      <alignment horizontal="left" vertical="top"/>
      <protection hidden="1"/>
    </xf>
    <xf numFmtId="0" fontId="50" fillId="0" borderId="0" xfId="0" applyFont="1" applyAlignment="1" applyProtection="1">
      <alignment horizontal="left" vertical="center"/>
      <protection hidden="1"/>
    </xf>
    <xf numFmtId="0" fontId="52" fillId="0" borderId="0" xfId="0" applyFont="1" applyAlignment="1" applyProtection="1">
      <alignment horizontal="center" vertical="center"/>
      <protection hidden="1"/>
    </xf>
    <xf numFmtId="0" fontId="29" fillId="0" borderId="0" xfId="0" applyFont="1" applyAlignment="1" applyProtection="1">
      <alignment horizontal="right" vertical="top"/>
      <protection hidden="1"/>
    </xf>
    <xf numFmtId="0" fontId="56" fillId="0" borderId="0" xfId="0" applyFont="1" applyProtection="1">
      <alignment vertical="center"/>
      <protection hidden="1"/>
    </xf>
    <xf numFmtId="0" fontId="57" fillId="0" borderId="0" xfId="0" applyFont="1" applyAlignment="1" applyProtection="1">
      <alignment horizontal="left" vertical="center"/>
      <protection hidden="1"/>
    </xf>
    <xf numFmtId="0" fontId="57" fillId="0" borderId="0" xfId="0" applyFont="1" applyAlignment="1" applyProtection="1">
      <alignment horizontal="right" vertical="center"/>
      <protection hidden="1"/>
    </xf>
    <xf numFmtId="0" fontId="57" fillId="0" borderId="0" xfId="0" applyFont="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protection hidden="1"/>
    </xf>
    <xf numFmtId="0" fontId="60" fillId="0" borderId="0" xfId="0" applyFont="1" applyProtection="1">
      <alignment vertical="center"/>
      <protection hidden="1"/>
    </xf>
    <xf numFmtId="0" fontId="62" fillId="28" borderId="65" xfId="0" applyFont="1" applyFill="1" applyBorder="1" applyAlignment="1" applyProtection="1">
      <alignment horizontal="left" vertical="center"/>
      <protection hidden="1"/>
    </xf>
    <xf numFmtId="0" fontId="62" fillId="28" borderId="66" xfId="0" applyFont="1" applyFill="1" applyBorder="1" applyAlignment="1" applyProtection="1">
      <alignment horizontal="left" vertical="center"/>
      <protection hidden="1"/>
    </xf>
    <xf numFmtId="0" fontId="63" fillId="28" borderId="66" xfId="0" applyFont="1" applyFill="1" applyBorder="1" applyAlignment="1" applyProtection="1">
      <alignment horizontal="right" vertical="top"/>
      <protection hidden="1"/>
    </xf>
    <xf numFmtId="0" fontId="54" fillId="28" borderId="67" xfId="0" applyFont="1" applyFill="1" applyBorder="1" applyProtection="1">
      <alignment vertical="center"/>
      <protection hidden="1"/>
    </xf>
    <xf numFmtId="0" fontId="54" fillId="28" borderId="57" xfId="0" applyFont="1" applyFill="1" applyBorder="1" applyProtection="1">
      <alignment vertical="center"/>
      <protection hidden="1"/>
    </xf>
    <xf numFmtId="0" fontId="64" fillId="0" borderId="0" xfId="0" applyFont="1" applyProtection="1">
      <alignment vertical="center"/>
      <protection hidden="1"/>
    </xf>
    <xf numFmtId="49" fontId="34" fillId="0" borderId="69" xfId="0" applyNumberFormat="1" applyFont="1" applyBorder="1" applyAlignment="1" applyProtection="1">
      <alignment horizontal="left" vertical="center"/>
      <protection hidden="1"/>
    </xf>
    <xf numFmtId="3" fontId="28" fillId="0" borderId="70" xfId="0" applyNumberFormat="1" applyFont="1" applyBorder="1" applyAlignment="1" applyProtection="1">
      <alignment horizontal="left" vertical="center"/>
      <protection hidden="1"/>
    </xf>
    <xf numFmtId="3" fontId="34" fillId="0" borderId="71" xfId="0" applyNumberFormat="1" applyFont="1" applyBorder="1" applyProtection="1">
      <alignment vertical="center"/>
      <protection hidden="1"/>
    </xf>
    <xf numFmtId="0" fontId="54" fillId="0" borderId="72" xfId="0" applyFont="1" applyBorder="1" applyProtection="1">
      <alignment vertical="center"/>
      <protection hidden="1"/>
    </xf>
    <xf numFmtId="0" fontId="34" fillId="0" borderId="59" xfId="0" applyFont="1" applyBorder="1" applyAlignment="1" applyProtection="1">
      <alignment horizontal="left" vertical="center"/>
      <protection hidden="1"/>
    </xf>
    <xf numFmtId="0" fontId="35" fillId="0" borderId="0" xfId="0" applyFont="1" applyAlignment="1" applyProtection="1">
      <alignment horizontal="left" vertical="center"/>
      <protection hidden="1"/>
    </xf>
    <xf numFmtId="0" fontId="34" fillId="0" borderId="73" xfId="0" quotePrefix="1" applyFont="1" applyBorder="1" applyAlignment="1" applyProtection="1">
      <alignment horizontal="left" vertical="center"/>
      <protection hidden="1"/>
    </xf>
    <xf numFmtId="2" fontId="35" fillId="0" borderId="0" xfId="0" applyNumberFormat="1" applyFont="1" applyAlignment="1" applyProtection="1">
      <alignment horizontal="left" vertical="center"/>
      <protection hidden="1"/>
    </xf>
    <xf numFmtId="0" fontId="65" fillId="0" borderId="0" xfId="0" applyFont="1" applyProtection="1">
      <alignment vertical="center"/>
      <protection hidden="1"/>
    </xf>
    <xf numFmtId="0" fontId="65" fillId="0" borderId="60" xfId="0" applyFont="1" applyBorder="1" applyProtection="1">
      <alignment vertical="center"/>
      <protection hidden="1"/>
    </xf>
    <xf numFmtId="0" fontId="8" fillId="0" borderId="10" xfId="0" applyFont="1" applyBorder="1" applyProtection="1">
      <alignment vertical="center"/>
      <protection hidden="1"/>
    </xf>
    <xf numFmtId="0" fontId="66" fillId="0" borderId="10" xfId="0" applyFont="1" applyBorder="1" applyProtection="1">
      <alignment vertical="center"/>
      <protection hidden="1"/>
    </xf>
    <xf numFmtId="0" fontId="47" fillId="0" borderId="10" xfId="0" applyFont="1" applyBorder="1" applyProtection="1">
      <alignment vertical="center"/>
      <protection hidden="1"/>
    </xf>
    <xf numFmtId="0" fontId="54" fillId="0" borderId="10" xfId="0" applyFont="1" applyBorder="1" applyProtection="1">
      <alignment vertical="center"/>
      <protection hidden="1"/>
    </xf>
    <xf numFmtId="0" fontId="34" fillId="0" borderId="59" xfId="0" applyFont="1" applyBorder="1" applyProtection="1">
      <alignment vertical="center"/>
      <protection hidden="1"/>
    </xf>
    <xf numFmtId="3" fontId="28" fillId="0" borderId="0" xfId="0" applyNumberFormat="1" applyFont="1" applyAlignment="1" applyProtection="1">
      <alignment horizontal="left" vertical="center"/>
      <protection hidden="1"/>
    </xf>
    <xf numFmtId="3" fontId="34" fillId="0" borderId="73" xfId="0" applyNumberFormat="1" applyFont="1" applyBorder="1" applyProtection="1">
      <alignment vertical="center"/>
      <protection hidden="1"/>
    </xf>
    <xf numFmtId="3" fontId="34" fillId="0" borderId="0" xfId="0" applyNumberFormat="1" applyFont="1" applyAlignment="1" applyProtection="1">
      <alignment horizontal="left" vertical="center"/>
      <protection hidden="1"/>
    </xf>
    <xf numFmtId="0" fontId="34" fillId="0" borderId="74" xfId="0" applyFont="1" applyBorder="1" applyAlignment="1" applyProtection="1">
      <alignment horizontal="left" vertical="center"/>
      <protection hidden="1"/>
    </xf>
    <xf numFmtId="0" fontId="35" fillId="0" borderId="54" xfId="0" applyFont="1" applyBorder="1" applyAlignment="1" applyProtection="1">
      <alignment horizontal="left" vertical="center"/>
      <protection hidden="1"/>
    </xf>
    <xf numFmtId="0" fontId="34" fillId="0" borderId="75" xfId="0" applyFont="1" applyBorder="1" applyAlignment="1" applyProtection="1">
      <alignment horizontal="left" vertical="center"/>
      <protection hidden="1"/>
    </xf>
    <xf numFmtId="3" fontId="35" fillId="0" borderId="76" xfId="0" applyNumberFormat="1" applyFont="1" applyBorder="1" applyAlignment="1" applyProtection="1">
      <alignment horizontal="left" vertical="center"/>
      <protection hidden="1"/>
    </xf>
    <xf numFmtId="0" fontId="54" fillId="0" borderId="59" xfId="0" applyFont="1" applyBorder="1" applyProtection="1">
      <alignment vertical="center"/>
      <protection hidden="1"/>
    </xf>
    <xf numFmtId="0" fontId="54" fillId="0" borderId="60" xfId="0" applyFont="1" applyBorder="1" applyProtection="1">
      <alignment vertical="center"/>
      <protection hidden="1"/>
    </xf>
    <xf numFmtId="0" fontId="47" fillId="0" borderId="10" xfId="34" applyNumberFormat="1" applyFont="1" applyBorder="1" applyAlignment="1" applyProtection="1">
      <protection hidden="1"/>
    </xf>
    <xf numFmtId="3" fontId="35" fillId="0" borderId="0" xfId="0" applyNumberFormat="1" applyFont="1" applyAlignment="1" applyProtection="1">
      <alignment horizontal="left" vertical="center"/>
      <protection hidden="1"/>
    </xf>
    <xf numFmtId="180" fontId="34" fillId="0" borderId="73" xfId="0" applyNumberFormat="1" applyFont="1" applyBorder="1" applyAlignment="1" applyProtection="1">
      <alignment horizontal="right" vertical="center"/>
      <protection hidden="1"/>
    </xf>
    <xf numFmtId="0" fontId="54" fillId="0" borderId="59" xfId="0" applyFont="1" applyBorder="1" applyProtection="1">
      <alignment vertical="center"/>
      <protection locked="0"/>
    </xf>
    <xf numFmtId="0" fontId="54" fillId="0" borderId="0" xfId="0" applyFont="1" applyProtection="1">
      <alignment vertical="center"/>
      <protection locked="0"/>
    </xf>
    <xf numFmtId="0" fontId="54" fillId="0" borderId="60" xfId="0" applyFont="1" applyBorder="1" applyProtection="1">
      <alignment vertical="center"/>
      <protection locked="0"/>
    </xf>
    <xf numFmtId="0" fontId="47" fillId="0" borderId="10" xfId="0" applyFont="1" applyBorder="1" applyAlignment="1" applyProtection="1">
      <alignment horizontal="left" vertical="center" wrapText="1"/>
      <protection hidden="1"/>
    </xf>
    <xf numFmtId="0" fontId="34" fillId="0" borderId="74" xfId="0" applyFont="1" applyBorder="1" applyProtection="1">
      <alignment vertical="center"/>
      <protection hidden="1"/>
    </xf>
    <xf numFmtId="3" fontId="28" fillId="0" borderId="54" xfId="0" applyNumberFormat="1" applyFont="1" applyBorder="1" applyAlignment="1" applyProtection="1">
      <alignment horizontal="left" vertical="center"/>
      <protection hidden="1"/>
    </xf>
    <xf numFmtId="3" fontId="34" fillId="0" borderId="54" xfId="0" applyNumberFormat="1" applyFont="1" applyBorder="1" applyAlignment="1" applyProtection="1">
      <alignment horizontal="left" vertical="center"/>
      <protection hidden="1"/>
    </xf>
    <xf numFmtId="0" fontId="54" fillId="0" borderId="76" xfId="0" applyFont="1" applyBorder="1" applyProtection="1">
      <alignment vertical="center"/>
      <protection hidden="1"/>
    </xf>
    <xf numFmtId="180" fontId="34" fillId="0" borderId="75" xfId="0" applyNumberFormat="1" applyFont="1" applyBorder="1" applyAlignment="1" applyProtection="1">
      <alignment horizontal="right" vertical="center"/>
      <protection hidden="1"/>
    </xf>
    <xf numFmtId="49" fontId="34" fillId="0" borderId="77" xfId="0" applyNumberFormat="1" applyFont="1" applyBorder="1" applyAlignment="1" applyProtection="1">
      <alignment horizontal="left" vertical="center"/>
      <protection hidden="1"/>
    </xf>
    <xf numFmtId="3" fontId="28" fillId="0" borderId="47" xfId="0" applyNumberFormat="1" applyFont="1" applyBorder="1" applyAlignment="1" applyProtection="1">
      <alignment horizontal="left" vertical="center"/>
      <protection hidden="1"/>
    </xf>
    <xf numFmtId="3" fontId="34" fillId="0" borderId="78" xfId="0" applyNumberFormat="1" applyFont="1" applyBorder="1" applyProtection="1">
      <alignment vertical="center"/>
      <protection hidden="1"/>
    </xf>
    <xf numFmtId="0" fontId="54" fillId="0" borderId="79" xfId="0" applyFont="1" applyBorder="1" applyProtection="1">
      <alignment vertical="center"/>
      <protection hidden="1"/>
    </xf>
    <xf numFmtId="0" fontId="35" fillId="0" borderId="54" xfId="0" applyFont="1" applyBorder="1" applyProtection="1">
      <alignment vertical="center"/>
      <protection hidden="1"/>
    </xf>
    <xf numFmtId="3" fontId="67" fillId="0" borderId="0" xfId="0" applyNumberFormat="1" applyFont="1" applyAlignment="1" applyProtection="1">
      <alignment horizontal="left" vertical="center"/>
      <protection locked="0"/>
    </xf>
    <xf numFmtId="0" fontId="68" fillId="0" borderId="0" xfId="0" applyFont="1" applyProtection="1">
      <alignment vertical="center"/>
      <protection hidden="1"/>
    </xf>
    <xf numFmtId="31" fontId="34" fillId="0" borderId="73" xfId="0" applyNumberFormat="1" applyFont="1" applyBorder="1" applyAlignment="1" applyProtection="1">
      <alignment horizontal="left" vertical="center" shrinkToFit="1"/>
      <protection hidden="1"/>
    </xf>
    <xf numFmtId="0" fontId="35" fillId="0" borderId="0" xfId="0" applyFont="1" applyProtection="1">
      <alignment vertical="center"/>
      <protection hidden="1"/>
    </xf>
    <xf numFmtId="3" fontId="69" fillId="0" borderId="0" xfId="0" applyNumberFormat="1" applyFont="1" applyAlignment="1" applyProtection="1">
      <alignment horizontal="left" vertical="center"/>
      <protection locked="0"/>
    </xf>
    <xf numFmtId="37" fontId="35" fillId="0" borderId="0" xfId="0" applyNumberFormat="1" applyFont="1" applyAlignment="1" applyProtection="1">
      <alignment horizontal="left" vertical="center"/>
      <protection hidden="1"/>
    </xf>
    <xf numFmtId="0" fontId="54" fillId="0" borderId="73" xfId="0" applyFont="1" applyBorder="1" applyProtection="1">
      <alignment vertical="center"/>
      <protection hidden="1"/>
    </xf>
    <xf numFmtId="3" fontId="34" fillId="0" borderId="0" xfId="0" applyNumberFormat="1" applyFont="1" applyAlignment="1" applyProtection="1">
      <alignment horizontal="right" vertical="center"/>
      <protection hidden="1"/>
    </xf>
    <xf numFmtId="181" fontId="34" fillId="0" borderId="0" xfId="0" applyNumberFormat="1" applyFont="1" applyAlignment="1" applyProtection="1">
      <alignment horizontal="left" vertical="center"/>
      <protection hidden="1"/>
    </xf>
    <xf numFmtId="14" fontId="34" fillId="0" borderId="73" xfId="0" applyNumberFormat="1" applyFont="1" applyBorder="1" applyAlignment="1" applyProtection="1">
      <alignment horizontal="left" vertical="center"/>
      <protection hidden="1"/>
    </xf>
    <xf numFmtId="183" fontId="0" fillId="0" borderId="10" xfId="0" applyNumberFormat="1" applyBorder="1" applyProtection="1">
      <alignment vertical="center"/>
      <protection hidden="1"/>
    </xf>
    <xf numFmtId="37" fontId="34" fillId="0" borderId="0" xfId="0" applyNumberFormat="1" applyFont="1" applyAlignment="1" applyProtection="1">
      <alignment horizontal="right" vertical="center"/>
      <protection hidden="1"/>
    </xf>
    <xf numFmtId="0" fontId="34" fillId="0" borderId="0" xfId="0" applyFont="1" applyAlignment="1" applyProtection="1">
      <alignment horizontal="left" vertical="center"/>
      <protection hidden="1"/>
    </xf>
    <xf numFmtId="0" fontId="54" fillId="0" borderId="62" xfId="0" applyFont="1" applyBorder="1" applyProtection="1">
      <alignment vertical="center"/>
      <protection locked="0"/>
    </xf>
    <xf numFmtId="0" fontId="54" fillId="0" borderId="63" xfId="0" applyFont="1" applyBorder="1" applyProtection="1">
      <alignment vertical="center"/>
      <protection locked="0"/>
    </xf>
    <xf numFmtId="0" fontId="54" fillId="0" borderId="64" xfId="0" applyFont="1" applyBorder="1" applyProtection="1">
      <alignment vertical="center"/>
      <protection locked="0"/>
    </xf>
    <xf numFmtId="183" fontId="47" fillId="0" borderId="10" xfId="0" applyNumberFormat="1" applyFont="1" applyBorder="1" applyProtection="1">
      <alignment vertical="center"/>
      <protection hidden="1"/>
    </xf>
    <xf numFmtId="0" fontId="8" fillId="0" borderId="0" xfId="0" applyFont="1" applyProtection="1">
      <alignment vertical="center"/>
      <protection hidden="1"/>
    </xf>
    <xf numFmtId="3" fontId="71" fillId="0" borderId="61" xfId="0" applyNumberFormat="1" applyFont="1" applyBorder="1" applyAlignment="1" applyProtection="1">
      <alignment horizontal="left" vertical="center"/>
      <protection hidden="1"/>
    </xf>
    <xf numFmtId="3" fontId="71" fillId="0" borderId="17" xfId="0" applyNumberFormat="1" applyFont="1" applyBorder="1" applyAlignment="1" applyProtection="1">
      <alignment horizontal="left" vertical="center"/>
      <protection hidden="1"/>
    </xf>
    <xf numFmtId="3" fontId="72" fillId="0" borderId="0" xfId="0" applyNumberFormat="1" applyFont="1" applyAlignment="1" applyProtection="1">
      <alignment horizontal="left" vertical="center"/>
      <protection hidden="1"/>
    </xf>
    <xf numFmtId="0" fontId="73" fillId="0" borderId="61" xfId="0" applyFont="1" applyBorder="1" applyProtection="1">
      <alignment vertical="center"/>
      <protection hidden="1"/>
    </xf>
    <xf numFmtId="0" fontId="47" fillId="0" borderId="60" xfId="0" applyFont="1" applyBorder="1" applyProtection="1">
      <alignment vertical="center"/>
      <protection hidden="1"/>
    </xf>
    <xf numFmtId="0" fontId="54" fillId="0" borderId="63" xfId="0" applyFont="1" applyBorder="1" applyProtection="1">
      <alignment vertical="center"/>
      <protection hidden="1"/>
    </xf>
    <xf numFmtId="0" fontId="47" fillId="0" borderId="63" xfId="0" applyFont="1" applyBorder="1" applyProtection="1">
      <alignment vertical="center"/>
      <protection hidden="1"/>
    </xf>
    <xf numFmtId="0" fontId="73" fillId="0" borderId="80" xfId="0" applyFont="1" applyBorder="1" applyProtection="1">
      <alignment vertical="center"/>
      <protection hidden="1"/>
    </xf>
    <xf numFmtId="3" fontId="71" fillId="0" borderId="81" xfId="0" applyNumberFormat="1" applyFont="1" applyBorder="1" applyAlignment="1" applyProtection="1">
      <alignment horizontal="left" vertical="center"/>
      <protection hidden="1"/>
    </xf>
    <xf numFmtId="0" fontId="47" fillId="0" borderId="64" xfId="0" applyFont="1" applyBorder="1" applyProtection="1">
      <alignment vertical="center"/>
      <protection hidden="1"/>
    </xf>
    <xf numFmtId="0" fontId="74" fillId="0" borderId="57" xfId="0" applyFont="1" applyBorder="1" applyProtection="1">
      <alignment vertical="center"/>
      <protection hidden="1"/>
    </xf>
    <xf numFmtId="0" fontId="75" fillId="0" borderId="57" xfId="0" applyFont="1" applyBorder="1" applyProtection="1">
      <alignment vertical="center"/>
      <protection hidden="1"/>
    </xf>
    <xf numFmtId="0" fontId="54" fillId="0" borderId="57" xfId="0" applyFont="1" applyBorder="1" applyProtection="1">
      <alignment vertical="center"/>
      <protection hidden="1"/>
    </xf>
    <xf numFmtId="3" fontId="76" fillId="0" borderId="57" xfId="0" applyNumberFormat="1" applyFont="1" applyBorder="1" applyAlignment="1" applyProtection="1">
      <alignment horizontal="left" vertical="center"/>
      <protection hidden="1"/>
    </xf>
    <xf numFmtId="0" fontId="77" fillId="0" borderId="57" xfId="0" applyFont="1" applyBorder="1" applyProtection="1">
      <alignment vertical="center"/>
      <protection hidden="1"/>
    </xf>
    <xf numFmtId="37" fontId="34" fillId="0" borderId="57" xfId="0" applyNumberFormat="1" applyFont="1" applyBorder="1" applyAlignment="1" applyProtection="1">
      <alignment horizontal="left" vertical="center"/>
      <protection hidden="1"/>
    </xf>
    <xf numFmtId="0" fontId="62" fillId="28" borderId="56" xfId="0" applyFont="1" applyFill="1" applyBorder="1" applyProtection="1">
      <alignment vertical="center"/>
      <protection hidden="1"/>
    </xf>
    <xf numFmtId="0" fontId="78" fillId="28" borderId="57" xfId="0" applyFont="1" applyFill="1" applyBorder="1" applyAlignment="1" applyProtection="1">
      <alignment horizontal="right" vertical="center"/>
      <protection hidden="1"/>
    </xf>
    <xf numFmtId="0" fontId="78" fillId="28" borderId="57" xfId="0" applyFont="1" applyFill="1" applyBorder="1" applyProtection="1">
      <alignment vertical="center"/>
      <protection hidden="1"/>
    </xf>
    <xf numFmtId="0" fontId="79" fillId="28" borderId="57" xfId="0" applyFont="1" applyFill="1" applyBorder="1" applyProtection="1">
      <alignment vertical="center"/>
      <protection hidden="1"/>
    </xf>
    <xf numFmtId="0" fontId="46" fillId="0" borderId="59" xfId="0" applyFont="1" applyBorder="1" applyProtection="1">
      <alignment vertical="center"/>
      <protection hidden="1"/>
    </xf>
    <xf numFmtId="183" fontId="70" fillId="0" borderId="0" xfId="0" applyNumberFormat="1" applyFont="1" applyAlignment="1" applyProtection="1">
      <alignment horizontal="center" vertical="center"/>
      <protection hidden="1"/>
    </xf>
    <xf numFmtId="0" fontId="46" fillId="0" borderId="59" xfId="0" applyFont="1" applyBorder="1" applyAlignment="1" applyProtection="1">
      <alignment horizontal="right" vertical="center"/>
      <protection hidden="1"/>
    </xf>
    <xf numFmtId="0" fontId="46" fillId="0" borderId="59" xfId="0" applyFont="1" applyBorder="1" applyAlignment="1" applyProtection="1">
      <alignment horizontal="left" vertical="center"/>
      <protection hidden="1"/>
    </xf>
    <xf numFmtId="0" fontId="82" fillId="0" borderId="0" xfId="0" applyFont="1" applyAlignment="1" applyProtection="1">
      <alignment horizontal="center" vertical="center"/>
      <protection hidden="1"/>
    </xf>
    <xf numFmtId="0" fontId="54" fillId="0" borderId="0" xfId="0" applyFont="1">
      <alignment vertical="center"/>
    </xf>
    <xf numFmtId="0" fontId="29" fillId="0" borderId="60" xfId="0" applyFont="1" applyBorder="1" applyAlignment="1" applyProtection="1">
      <alignment horizontal="right" vertical="center"/>
      <protection hidden="1"/>
    </xf>
    <xf numFmtId="183" fontId="46" fillId="0" borderId="0" xfId="34" applyNumberFormat="1" applyFont="1" applyAlignment="1" applyProtection="1">
      <alignment horizontal="right" vertical="center"/>
      <protection hidden="1"/>
    </xf>
    <xf numFmtId="183" fontId="46" fillId="0" borderId="0" xfId="34" applyNumberFormat="1" applyFont="1" applyAlignment="1" applyProtection="1">
      <alignment horizontal="right" vertical="top"/>
      <protection hidden="1"/>
    </xf>
    <xf numFmtId="0" fontId="65" fillId="0" borderId="0" xfId="0" applyFont="1" applyAlignment="1" applyProtection="1">
      <alignment horizontal="left"/>
      <protection hidden="1"/>
    </xf>
    <xf numFmtId="0" fontId="54" fillId="0" borderId="62" xfId="0" applyFont="1" applyBorder="1" applyProtection="1">
      <alignment vertical="center"/>
      <protection hidden="1"/>
    </xf>
    <xf numFmtId="0" fontId="65" fillId="0" borderId="63" xfId="0" applyFont="1" applyBorder="1" applyAlignment="1" applyProtection="1">
      <alignment horizontal="left" vertical="top"/>
      <protection hidden="1"/>
    </xf>
    <xf numFmtId="0" fontId="54" fillId="0" borderId="64" xfId="0" applyFont="1" applyBorder="1" applyProtection="1">
      <alignment vertical="center"/>
      <protection hidden="1"/>
    </xf>
    <xf numFmtId="0" fontId="62" fillId="28" borderId="65" xfId="0" applyFont="1" applyFill="1" applyBorder="1" applyProtection="1">
      <alignment vertical="center"/>
      <protection hidden="1"/>
    </xf>
    <xf numFmtId="0" fontId="83" fillId="28" borderId="66" xfId="0" applyFont="1" applyFill="1" applyBorder="1" applyProtection="1">
      <alignment vertical="center"/>
      <protection hidden="1"/>
    </xf>
    <xf numFmtId="0" fontId="83" fillId="28" borderId="66" xfId="0" applyFont="1" applyFill="1" applyBorder="1" applyAlignment="1" applyProtection="1">
      <alignment horizontal="right" vertical="center"/>
      <protection hidden="1"/>
    </xf>
    <xf numFmtId="0" fontId="84" fillId="28" borderId="66" xfId="0" applyFont="1" applyFill="1" applyBorder="1" applyAlignment="1" applyProtection="1">
      <alignment horizontal="right" vertical="top"/>
      <protection hidden="1"/>
    </xf>
    <xf numFmtId="0" fontId="58" fillId="28" borderId="66" xfId="0" applyFont="1" applyFill="1" applyBorder="1" applyAlignment="1" applyProtection="1">
      <alignment horizontal="center" vertical="center"/>
      <protection hidden="1"/>
    </xf>
    <xf numFmtId="0" fontId="65" fillId="28" borderId="66" xfId="0" applyFont="1" applyFill="1" applyBorder="1" applyProtection="1">
      <alignment vertical="center"/>
      <protection hidden="1"/>
    </xf>
    <xf numFmtId="0" fontId="84" fillId="28" borderId="68" xfId="0" applyFont="1" applyFill="1" applyBorder="1" applyAlignment="1" applyProtection="1">
      <alignment horizontal="right" vertical="center"/>
      <protection hidden="1"/>
    </xf>
    <xf numFmtId="0" fontId="54" fillId="0" borderId="0" xfId="0" quotePrefix="1" applyFont="1" applyProtection="1">
      <alignment vertical="center"/>
      <protection hidden="1"/>
    </xf>
    <xf numFmtId="0" fontId="65" fillId="0" borderId="59" xfId="0" applyFont="1" applyBorder="1" applyProtection="1">
      <alignment vertical="center"/>
      <protection hidden="1"/>
    </xf>
    <xf numFmtId="0" fontId="35" fillId="0" borderId="0" xfId="0" applyFont="1" applyAlignment="1" applyProtection="1">
      <alignment horizontal="right" vertical="center"/>
      <protection hidden="1"/>
    </xf>
    <xf numFmtId="0" fontId="65" fillId="0" borderId="0" xfId="0" applyFont="1" applyAlignment="1" applyProtection="1">
      <alignment horizontal="right" vertical="center"/>
      <protection hidden="1"/>
    </xf>
    <xf numFmtId="0" fontId="28" fillId="0" borderId="0" xfId="0" applyFont="1" applyAlignment="1" applyProtection="1">
      <alignment horizontal="left" vertical="center"/>
      <protection hidden="1"/>
    </xf>
    <xf numFmtId="0" fontId="35" fillId="0" borderId="59" xfId="0" applyFont="1" applyBorder="1" applyProtection="1">
      <alignment vertical="center"/>
      <protection hidden="1"/>
    </xf>
    <xf numFmtId="176" fontId="54" fillId="0" borderId="0" xfId="0" applyNumberFormat="1" applyFont="1" applyProtection="1">
      <alignment vertical="center"/>
      <protection hidden="1"/>
    </xf>
    <xf numFmtId="0" fontId="35" fillId="0" borderId="62" xfId="0" applyFont="1" applyBorder="1" applyProtection="1">
      <alignment vertical="center"/>
      <protection hidden="1"/>
    </xf>
    <xf numFmtId="0" fontId="35" fillId="0" borderId="63" xfId="0" applyFont="1" applyBorder="1" applyProtection="1">
      <alignment vertical="center"/>
      <protection hidden="1"/>
    </xf>
    <xf numFmtId="0" fontId="35" fillId="0" borderId="63" xfId="0" applyFont="1" applyBorder="1" applyAlignment="1" applyProtection="1">
      <alignment horizontal="right" vertical="center"/>
      <protection hidden="1"/>
    </xf>
    <xf numFmtId="0" fontId="58" fillId="0" borderId="63" xfId="0" applyFont="1" applyBorder="1" applyProtection="1">
      <alignment vertical="center"/>
      <protection hidden="1"/>
    </xf>
    <xf numFmtId="0" fontId="28" fillId="0" borderId="63" xfId="0" applyFont="1" applyBorder="1" applyAlignment="1" applyProtection="1">
      <alignment horizontal="left" vertical="center"/>
      <protection hidden="1"/>
    </xf>
    <xf numFmtId="0" fontId="65" fillId="0" borderId="63" xfId="0" applyFont="1" applyBorder="1" applyProtection="1">
      <alignment vertical="center"/>
      <protection hidden="1"/>
    </xf>
    <xf numFmtId="0" fontId="65" fillId="0" borderId="64" xfId="0" applyFont="1" applyBorder="1" applyProtection="1">
      <alignment vertical="center"/>
      <protection hidden="1"/>
    </xf>
    <xf numFmtId="0" fontId="77" fillId="0" borderId="0" xfId="0" applyFont="1" applyProtection="1">
      <alignment vertical="center"/>
      <protection hidden="1"/>
    </xf>
    <xf numFmtId="0" fontId="28" fillId="0" borderId="0" xfId="0" applyFont="1" applyAlignment="1" applyProtection="1">
      <alignment horizontal="right" vertical="center"/>
      <protection hidden="1"/>
    </xf>
    <xf numFmtId="0" fontId="47" fillId="0" borderId="0" xfId="0" applyFont="1" applyAlignment="1" applyProtection="1">
      <alignment horizontal="right"/>
      <protection hidden="1"/>
    </xf>
    <xf numFmtId="0" fontId="83" fillId="28" borderId="57" xfId="0" applyFont="1" applyFill="1" applyBorder="1" applyProtection="1">
      <alignment vertical="center"/>
      <protection hidden="1"/>
    </xf>
    <xf numFmtId="0" fontId="83" fillId="28" borderId="57" xfId="0" applyFont="1" applyFill="1" applyBorder="1" applyAlignment="1" applyProtection="1">
      <alignment horizontal="right" vertical="center"/>
      <protection hidden="1"/>
    </xf>
    <xf numFmtId="0" fontId="87" fillId="28" borderId="57" xfId="0" applyFont="1" applyFill="1" applyBorder="1" applyAlignment="1" applyProtection="1">
      <alignment horizontal="right" vertical="top"/>
      <protection hidden="1"/>
    </xf>
    <xf numFmtId="0" fontId="58" fillId="28" borderId="57" xfId="0" applyFont="1" applyFill="1" applyBorder="1" applyAlignment="1" applyProtection="1">
      <alignment horizontal="center" vertical="center"/>
      <protection hidden="1"/>
    </xf>
    <xf numFmtId="0" fontId="65" fillId="28" borderId="57" xfId="0" applyFont="1" applyFill="1" applyBorder="1" applyProtection="1">
      <alignment vertical="center"/>
      <protection hidden="1"/>
    </xf>
    <xf numFmtId="0" fontId="87" fillId="28" borderId="58" xfId="0" applyFont="1" applyFill="1" applyBorder="1" applyAlignment="1" applyProtection="1">
      <alignment horizontal="right" vertical="center"/>
      <protection hidden="1"/>
    </xf>
    <xf numFmtId="0" fontId="6" fillId="31" borderId="82" xfId="0" applyFont="1" applyFill="1" applyBorder="1" applyProtection="1">
      <alignment vertical="center"/>
      <protection hidden="1"/>
    </xf>
    <xf numFmtId="0" fontId="83" fillId="31" borderId="50" xfId="0" applyFont="1" applyFill="1" applyBorder="1" applyProtection="1">
      <alignment vertical="center"/>
      <protection hidden="1"/>
    </xf>
    <xf numFmtId="0" fontId="83" fillId="31" borderId="50" xfId="0" applyFont="1" applyFill="1" applyBorder="1" applyAlignment="1" applyProtection="1">
      <alignment horizontal="right" vertical="center"/>
      <protection hidden="1"/>
    </xf>
    <xf numFmtId="0" fontId="6" fillId="31" borderId="50" xfId="0" applyFont="1" applyFill="1" applyBorder="1" applyProtection="1">
      <alignment vertical="center"/>
      <protection hidden="1"/>
    </xf>
    <xf numFmtId="0" fontId="88" fillId="31" borderId="50" xfId="0" applyFont="1" applyFill="1" applyBorder="1" applyAlignment="1" applyProtection="1">
      <alignment horizontal="center" vertical="center"/>
      <protection hidden="1"/>
    </xf>
    <xf numFmtId="0" fontId="88" fillId="31" borderId="83" xfId="0" applyFont="1" applyFill="1" applyBorder="1" applyAlignment="1" applyProtection="1">
      <alignment horizontal="center" vertical="center"/>
      <protection hidden="1"/>
    </xf>
    <xf numFmtId="187" fontId="47" fillId="0" borderId="0" xfId="0" applyNumberFormat="1" applyFont="1" applyProtection="1">
      <alignment vertical="center"/>
      <protection hidden="1"/>
    </xf>
    <xf numFmtId="0" fontId="89" fillId="31" borderId="82" xfId="0" applyFont="1" applyFill="1" applyBorder="1" applyProtection="1">
      <alignment vertical="center"/>
      <protection hidden="1"/>
    </xf>
    <xf numFmtId="0" fontId="88" fillId="31" borderId="51" xfId="0" applyFont="1" applyFill="1" applyBorder="1" applyAlignment="1" applyProtection="1">
      <alignment horizontal="center" vertical="center"/>
      <protection hidden="1"/>
    </xf>
    <xf numFmtId="0" fontId="89" fillId="31" borderId="61" xfId="0" applyFont="1" applyFill="1" applyBorder="1">
      <alignment vertical="center"/>
    </xf>
    <xf numFmtId="0" fontId="88" fillId="31" borderId="0" xfId="0" applyFont="1" applyFill="1" applyAlignment="1" applyProtection="1">
      <alignment horizontal="center" vertical="center"/>
      <protection hidden="1"/>
    </xf>
    <xf numFmtId="0" fontId="88" fillId="31" borderId="17" xfId="0" applyFont="1" applyFill="1" applyBorder="1" applyAlignment="1" applyProtection="1">
      <alignment horizontal="center" vertical="center"/>
      <protection hidden="1"/>
    </xf>
    <xf numFmtId="0" fontId="89" fillId="31" borderId="49" xfId="0" applyFont="1" applyFill="1" applyBorder="1">
      <alignment vertical="center"/>
    </xf>
    <xf numFmtId="0" fontId="88" fillId="31" borderId="0" xfId="0" applyFont="1" applyFill="1" applyAlignment="1" applyProtection="1">
      <alignment horizontal="left" vertical="center"/>
      <protection hidden="1"/>
    </xf>
    <xf numFmtId="0" fontId="83" fillId="31" borderId="0" xfId="0" applyFont="1" applyFill="1" applyAlignment="1" applyProtection="1">
      <alignment horizontal="right" vertical="center"/>
      <protection hidden="1"/>
    </xf>
    <xf numFmtId="0" fontId="83" fillId="31" borderId="60" xfId="0" applyFont="1" applyFill="1" applyBorder="1" applyAlignment="1" applyProtection="1">
      <alignment horizontal="right" vertical="center"/>
      <protection hidden="1"/>
    </xf>
    <xf numFmtId="0" fontId="89" fillId="31" borderId="82" xfId="0" applyFont="1" applyFill="1" applyBorder="1">
      <alignment vertical="center"/>
    </xf>
    <xf numFmtId="0" fontId="88" fillId="31" borderId="50" xfId="0" applyFont="1" applyFill="1" applyBorder="1" applyAlignment="1" applyProtection="1">
      <alignment horizontal="left" vertical="center"/>
      <protection hidden="1"/>
    </xf>
    <xf numFmtId="0" fontId="83" fillId="31" borderId="51" xfId="0" applyFont="1" applyFill="1" applyBorder="1" applyAlignment="1" applyProtection="1">
      <alignment horizontal="right" vertical="center"/>
      <protection hidden="1"/>
    </xf>
    <xf numFmtId="0" fontId="89" fillId="31" borderId="0" xfId="0" applyFont="1" applyFill="1">
      <alignment vertical="center"/>
    </xf>
    <xf numFmtId="0" fontId="83" fillId="31" borderId="83" xfId="0" applyFont="1" applyFill="1" applyBorder="1" applyAlignment="1" applyProtection="1">
      <alignment horizontal="right" vertical="center"/>
      <protection hidden="1"/>
    </xf>
    <xf numFmtId="0" fontId="61" fillId="32" borderId="65" xfId="0" applyFont="1" applyFill="1" applyBorder="1" applyProtection="1">
      <alignment vertical="center"/>
      <protection hidden="1"/>
    </xf>
    <xf numFmtId="0" fontId="83" fillId="32" borderId="66" xfId="0" applyFont="1" applyFill="1" applyBorder="1" applyProtection="1">
      <alignment vertical="center"/>
      <protection hidden="1"/>
    </xf>
    <xf numFmtId="0" fontId="83" fillId="32" borderId="66" xfId="0" applyFont="1" applyFill="1" applyBorder="1" applyAlignment="1" applyProtection="1">
      <alignment horizontal="right" vertical="center"/>
      <protection hidden="1"/>
    </xf>
    <xf numFmtId="0" fontId="84" fillId="32" borderId="66" xfId="0" applyFont="1" applyFill="1" applyBorder="1" applyAlignment="1" applyProtection="1">
      <alignment vertical="top"/>
      <protection hidden="1"/>
    </xf>
    <xf numFmtId="0" fontId="65" fillId="32" borderId="66" xfId="0" applyFont="1" applyFill="1" applyBorder="1" applyProtection="1">
      <alignment vertical="center"/>
      <protection hidden="1"/>
    </xf>
    <xf numFmtId="0" fontId="87" fillId="32" borderId="66" xfId="0" applyFont="1" applyFill="1" applyBorder="1" applyProtection="1">
      <alignment vertical="center"/>
      <protection hidden="1"/>
    </xf>
    <xf numFmtId="0" fontId="84" fillId="32" borderId="68" xfId="0" applyFont="1" applyFill="1" applyBorder="1" applyAlignment="1" applyProtection="1">
      <alignment horizontal="right" vertical="center"/>
      <protection hidden="1"/>
    </xf>
    <xf numFmtId="0" fontId="61" fillId="33" borderId="56" xfId="0" applyFont="1" applyFill="1" applyBorder="1" applyProtection="1">
      <alignment vertical="center"/>
      <protection hidden="1"/>
    </xf>
    <xf numFmtId="0" fontId="83" fillId="33" borderId="57" xfId="0" applyFont="1" applyFill="1" applyBorder="1" applyProtection="1">
      <alignment vertical="center"/>
      <protection hidden="1"/>
    </xf>
    <xf numFmtId="0" fontId="83" fillId="33" borderId="57" xfId="0" applyFont="1" applyFill="1" applyBorder="1" applyAlignment="1" applyProtection="1">
      <alignment horizontal="right" vertical="center"/>
      <protection hidden="1"/>
    </xf>
    <xf numFmtId="0" fontId="87" fillId="33" borderId="57" xfId="0" applyFont="1" applyFill="1" applyBorder="1" applyProtection="1">
      <alignment vertical="center"/>
      <protection hidden="1"/>
    </xf>
    <xf numFmtId="0" fontId="4" fillId="33" borderId="57" xfId="0" applyFont="1" applyFill="1" applyBorder="1" applyProtection="1">
      <alignment vertical="center"/>
      <protection hidden="1"/>
    </xf>
    <xf numFmtId="0" fontId="65" fillId="33" borderId="57" xfId="0" applyFont="1" applyFill="1" applyBorder="1" applyProtection="1">
      <alignment vertical="center"/>
      <protection hidden="1"/>
    </xf>
    <xf numFmtId="0" fontId="4" fillId="33" borderId="58" xfId="0" applyFont="1" applyFill="1" applyBorder="1" applyAlignment="1" applyProtection="1">
      <alignment horizontal="right" vertical="center"/>
      <protection hidden="1"/>
    </xf>
    <xf numFmtId="0" fontId="57" fillId="34" borderId="56" xfId="0" applyFont="1" applyFill="1" applyBorder="1" applyAlignment="1" applyProtection="1">
      <alignment horizontal="left" vertical="center"/>
      <protection hidden="1"/>
    </xf>
    <xf numFmtId="0" fontId="57" fillId="34" borderId="57" xfId="0" applyFont="1" applyFill="1" applyBorder="1" applyAlignment="1" applyProtection="1">
      <alignment horizontal="left" vertical="center"/>
      <protection hidden="1"/>
    </xf>
    <xf numFmtId="0" fontId="57" fillId="34" borderId="57" xfId="0" applyFont="1" applyFill="1" applyBorder="1" applyAlignment="1" applyProtection="1">
      <alignment horizontal="right" vertical="center"/>
      <protection hidden="1"/>
    </xf>
    <xf numFmtId="0" fontId="38" fillId="29" borderId="57" xfId="0" applyFont="1" applyFill="1" applyBorder="1" applyProtection="1">
      <alignment vertical="center"/>
      <protection hidden="1"/>
    </xf>
    <xf numFmtId="0" fontId="35" fillId="29" borderId="57" xfId="0" applyFont="1" applyFill="1" applyBorder="1" applyProtection="1">
      <alignment vertical="center"/>
      <protection hidden="1"/>
    </xf>
    <xf numFmtId="0" fontId="65" fillId="29" borderId="57" xfId="0" applyFont="1" applyFill="1" applyBorder="1" applyProtection="1">
      <alignment vertical="center"/>
      <protection hidden="1"/>
    </xf>
    <xf numFmtId="0" fontId="35" fillId="29" borderId="58" xfId="0" applyFont="1" applyFill="1" applyBorder="1" applyAlignment="1" applyProtection="1">
      <alignment horizontal="right" vertical="center"/>
      <protection hidden="1"/>
    </xf>
    <xf numFmtId="0" fontId="57" fillId="34" borderId="59" xfId="0" applyFont="1" applyFill="1" applyBorder="1" applyAlignment="1" applyProtection="1">
      <alignment horizontal="left" vertical="center"/>
      <protection hidden="1"/>
    </xf>
    <xf numFmtId="49" fontId="34" fillId="34" borderId="0" xfId="0" applyNumberFormat="1" applyFont="1" applyFill="1" applyAlignment="1" applyProtection="1">
      <alignment horizontal="left" vertical="center"/>
      <protection hidden="1"/>
    </xf>
    <xf numFmtId="49" fontId="35" fillId="34" borderId="0" xfId="0" applyNumberFormat="1" applyFont="1" applyFill="1" applyAlignment="1" applyProtection="1">
      <alignment horizontal="right" vertical="center"/>
      <protection hidden="1"/>
    </xf>
    <xf numFmtId="49" fontId="28" fillId="24" borderId="0" xfId="0" applyNumberFormat="1" applyFont="1" applyFill="1" applyAlignment="1" applyProtection="1">
      <alignment horizontal="left" vertical="center"/>
      <protection locked="0"/>
    </xf>
    <xf numFmtId="49" fontId="34" fillId="0" borderId="0" xfId="0" applyNumberFormat="1" applyFont="1" applyAlignment="1" applyProtection="1">
      <alignment horizontal="left" vertical="center"/>
      <protection hidden="1"/>
    </xf>
    <xf numFmtId="49" fontId="35" fillId="0" borderId="0" xfId="0" applyNumberFormat="1" applyFont="1" applyAlignment="1" applyProtection="1">
      <alignment horizontal="left" vertical="center"/>
      <protection hidden="1"/>
    </xf>
    <xf numFmtId="49" fontId="28" fillId="24" borderId="0" xfId="0" applyNumberFormat="1" applyFont="1" applyFill="1" applyAlignment="1" applyProtection="1">
      <alignment horizontal="right" vertical="center"/>
      <protection locked="0"/>
    </xf>
    <xf numFmtId="0" fontId="35" fillId="24" borderId="0" xfId="0" applyFont="1" applyFill="1" applyAlignment="1" applyProtection="1">
      <alignment horizontal="center" vertical="center"/>
      <protection locked="0"/>
    </xf>
    <xf numFmtId="0" fontId="35" fillId="0" borderId="0" xfId="0" applyFont="1" applyAlignment="1" applyProtection="1">
      <alignment horizontal="center" vertical="center"/>
      <protection hidden="1"/>
    </xf>
    <xf numFmtId="49" fontId="28" fillId="0" borderId="0" xfId="0" applyNumberFormat="1" applyFont="1" applyAlignment="1" applyProtection="1">
      <alignment horizontal="center" vertical="center"/>
      <protection hidden="1"/>
    </xf>
    <xf numFmtId="49" fontId="28" fillId="0" borderId="60" xfId="0" applyNumberFormat="1" applyFont="1" applyBorder="1" applyAlignment="1" applyProtection="1">
      <alignment horizontal="left" vertical="center"/>
      <protection hidden="1"/>
    </xf>
    <xf numFmtId="0" fontId="34" fillId="34" borderId="0" xfId="0" applyFont="1" applyFill="1" applyProtection="1">
      <alignment vertical="center"/>
      <protection hidden="1"/>
    </xf>
    <xf numFmtId="0" fontId="35" fillId="34" borderId="0" xfId="0" applyFont="1" applyFill="1" applyAlignment="1" applyProtection="1">
      <alignment horizontal="right" vertical="center"/>
      <protection hidden="1"/>
    </xf>
    <xf numFmtId="0" fontId="35" fillId="24" borderId="0" xfId="0" applyFont="1" applyFill="1" applyProtection="1">
      <alignment vertical="center"/>
      <protection locked="0"/>
    </xf>
    <xf numFmtId="0" fontId="35" fillId="24" borderId="0" xfId="0" applyFont="1" applyFill="1" applyAlignment="1" applyProtection="1">
      <alignment horizontal="right" vertical="center"/>
      <protection locked="0"/>
    </xf>
    <xf numFmtId="0" fontId="35" fillId="0" borderId="60" xfId="0" applyFont="1" applyBorder="1" applyProtection="1">
      <alignment vertical="center"/>
      <protection hidden="1"/>
    </xf>
    <xf numFmtId="0" fontId="80" fillId="0" borderId="0" xfId="0" applyFont="1" applyProtection="1">
      <alignment vertical="center"/>
      <protection hidden="1"/>
    </xf>
    <xf numFmtId="0" fontId="80" fillId="34" borderId="59" xfId="0" applyFont="1" applyFill="1" applyBorder="1" applyProtection="1">
      <alignment vertical="center"/>
      <protection hidden="1"/>
    </xf>
    <xf numFmtId="0" fontId="34" fillId="34" borderId="0" xfId="0" applyFont="1" applyFill="1" applyAlignment="1" applyProtection="1">
      <alignment horizontal="left" vertical="center"/>
      <protection hidden="1"/>
    </xf>
    <xf numFmtId="49" fontId="35" fillId="0" borderId="0" xfId="0" applyNumberFormat="1" applyFont="1" applyAlignment="1" applyProtection="1">
      <alignment horizontal="center" vertical="center"/>
      <protection hidden="1"/>
    </xf>
    <xf numFmtId="0" fontId="35" fillId="34" borderId="0" xfId="0" applyFont="1" applyFill="1" applyAlignment="1" applyProtection="1">
      <alignment horizontal="left" vertical="center"/>
      <protection hidden="1"/>
    </xf>
    <xf numFmtId="49" fontId="35" fillId="0" borderId="60" xfId="0" applyNumberFormat="1" applyFont="1" applyBorder="1" applyAlignment="1" applyProtection="1">
      <alignment horizontal="left" vertical="center"/>
      <protection hidden="1"/>
    </xf>
    <xf numFmtId="0" fontId="34" fillId="0" borderId="0" xfId="0" applyFont="1" applyProtection="1">
      <alignment vertical="center"/>
      <protection hidden="1"/>
    </xf>
    <xf numFmtId="0" fontId="57" fillId="34" borderId="62" xfId="0" applyFont="1" applyFill="1" applyBorder="1" applyAlignment="1" applyProtection="1">
      <alignment horizontal="left" vertical="center"/>
      <protection hidden="1"/>
    </xf>
    <xf numFmtId="0" fontId="35" fillId="24" borderId="63" xfId="0" applyFont="1" applyFill="1" applyBorder="1" applyAlignment="1" applyProtection="1">
      <alignment horizontal="left" vertical="center"/>
      <protection locked="0"/>
    </xf>
    <xf numFmtId="0" fontId="35" fillId="34" borderId="63" xfId="0" applyFont="1" applyFill="1" applyBorder="1" applyAlignment="1" applyProtection="1">
      <alignment horizontal="right" vertical="center"/>
      <protection hidden="1"/>
    </xf>
    <xf numFmtId="0" fontId="35" fillId="24" borderId="63" xfId="0" applyFont="1" applyFill="1" applyBorder="1" applyProtection="1">
      <alignment vertical="center"/>
      <protection locked="0"/>
    </xf>
    <xf numFmtId="0" fontId="34" fillId="0" borderId="63" xfId="0" applyFont="1" applyBorder="1" applyProtection="1">
      <alignment vertical="center"/>
      <protection hidden="1"/>
    </xf>
    <xf numFmtId="0" fontId="35" fillId="24" borderId="63" xfId="0" applyFont="1" applyFill="1" applyBorder="1" applyAlignment="1" applyProtection="1">
      <alignment horizontal="right" vertical="center"/>
      <protection locked="0"/>
    </xf>
    <xf numFmtId="0" fontId="35" fillId="0" borderId="63" xfId="0" applyFont="1" applyBorder="1" applyAlignment="1" applyProtection="1">
      <alignment horizontal="center" vertical="center"/>
      <protection hidden="1"/>
    </xf>
    <xf numFmtId="0" fontId="35" fillId="0" borderId="64" xfId="0" applyFont="1" applyBorder="1" applyProtection="1">
      <alignment vertical="center"/>
      <protection hidden="1"/>
    </xf>
    <xf numFmtId="0" fontId="61" fillId="33" borderId="65" xfId="0" applyFont="1" applyFill="1" applyBorder="1" applyAlignment="1" applyProtection="1">
      <alignment horizontal="left" vertical="center"/>
      <protection hidden="1"/>
    </xf>
    <xf numFmtId="0" fontId="87" fillId="33" borderId="66" xfId="0" applyFont="1" applyFill="1" applyBorder="1" applyAlignment="1" applyProtection="1">
      <alignment horizontal="left" vertical="center"/>
      <protection hidden="1"/>
    </xf>
    <xf numFmtId="0" fontId="87" fillId="33" borderId="66" xfId="0" applyFont="1" applyFill="1" applyBorder="1" applyAlignment="1" applyProtection="1">
      <alignment horizontal="right" vertical="center"/>
      <protection hidden="1"/>
    </xf>
    <xf numFmtId="0" fontId="87" fillId="33" borderId="66" xfId="0" applyFont="1" applyFill="1" applyBorder="1" applyProtection="1">
      <alignment vertical="center"/>
      <protection hidden="1"/>
    </xf>
    <xf numFmtId="0" fontId="92" fillId="33" borderId="66" xfId="0" applyFont="1" applyFill="1" applyBorder="1" applyProtection="1">
      <alignment vertical="center"/>
      <protection hidden="1"/>
    </xf>
    <xf numFmtId="0" fontId="92" fillId="33" borderId="68" xfId="0" applyFont="1" applyFill="1" applyBorder="1" applyProtection="1">
      <alignment vertical="center"/>
      <protection hidden="1"/>
    </xf>
    <xf numFmtId="0" fontId="6" fillId="30" borderId="56" xfId="0" applyFont="1" applyFill="1" applyBorder="1" applyProtection="1">
      <alignment vertical="center"/>
      <protection hidden="1"/>
    </xf>
    <xf numFmtId="0" fontId="88" fillId="30" borderId="57" xfId="0" applyFont="1" applyFill="1" applyBorder="1" applyProtection="1">
      <alignment vertical="center"/>
      <protection hidden="1"/>
    </xf>
    <xf numFmtId="0" fontId="88" fillId="30" borderId="57" xfId="0" applyFont="1" applyFill="1" applyBorder="1" applyAlignment="1" applyProtection="1">
      <alignment horizontal="right" vertical="center"/>
      <protection hidden="1"/>
    </xf>
    <xf numFmtId="181" fontId="62" fillId="30" borderId="57" xfId="0" applyNumberFormat="1" applyFont="1" applyFill="1" applyBorder="1" applyAlignment="1" applyProtection="1">
      <alignment horizontal="center" vertical="center"/>
      <protection hidden="1"/>
    </xf>
    <xf numFmtId="0" fontId="80" fillId="30" borderId="57" xfId="0" applyFont="1" applyFill="1" applyBorder="1" applyProtection="1">
      <alignment vertical="center"/>
      <protection hidden="1"/>
    </xf>
    <xf numFmtId="0" fontId="6" fillId="30" borderId="84" xfId="0" applyFont="1" applyFill="1" applyBorder="1" applyProtection="1">
      <alignment vertical="center"/>
      <protection hidden="1"/>
    </xf>
    <xf numFmtId="0" fontId="62" fillId="30" borderId="57" xfId="0" applyFont="1" applyFill="1" applyBorder="1" applyProtection="1">
      <alignment vertical="center"/>
      <protection hidden="1"/>
    </xf>
    <xf numFmtId="0" fontId="62" fillId="30" borderId="57" xfId="0" applyFont="1" applyFill="1" applyBorder="1" applyAlignment="1" applyProtection="1">
      <alignment horizontal="right" vertical="center"/>
      <protection hidden="1"/>
    </xf>
    <xf numFmtId="0" fontId="88" fillId="30" borderId="58" xfId="0" applyFont="1" applyFill="1" applyBorder="1" applyProtection="1">
      <alignment vertical="center"/>
      <protection hidden="1"/>
    </xf>
    <xf numFmtId="0" fontId="65" fillId="0" borderId="59" xfId="0" applyFont="1" applyBorder="1" applyAlignment="1" applyProtection="1">
      <alignment horizontal="left" vertical="center"/>
      <protection hidden="1"/>
    </xf>
    <xf numFmtId="0" fontId="93" fillId="24" borderId="0" xfId="0" applyFont="1" applyFill="1" applyAlignment="1" applyProtection="1">
      <alignment horizontal="left" vertical="center"/>
      <protection locked="0"/>
    </xf>
    <xf numFmtId="0" fontId="94" fillId="0" borderId="0" xfId="0" applyFont="1" applyAlignment="1" applyProtection="1">
      <alignment horizontal="right" vertical="center"/>
      <protection hidden="1"/>
    </xf>
    <xf numFmtId="0" fontId="93" fillId="24" borderId="61" xfId="0" applyFont="1" applyFill="1" applyBorder="1" applyAlignment="1" applyProtection="1">
      <alignment horizontal="left" vertical="center"/>
      <protection locked="0"/>
    </xf>
    <xf numFmtId="0" fontId="81" fillId="0" borderId="0" xfId="0" applyFont="1" applyProtection="1">
      <alignment vertical="center"/>
      <protection hidden="1"/>
    </xf>
    <xf numFmtId="0" fontId="65" fillId="0" borderId="62" xfId="0" applyFont="1" applyBorder="1" applyAlignment="1" applyProtection="1">
      <alignment horizontal="left" vertical="center"/>
      <protection hidden="1"/>
    </xf>
    <xf numFmtId="0" fontId="94" fillId="24" borderId="63" xfId="0" applyFont="1" applyFill="1" applyBorder="1" applyAlignment="1" applyProtection="1">
      <alignment horizontal="left" vertical="center"/>
      <protection locked="0"/>
    </xf>
    <xf numFmtId="0" fontId="94" fillId="0" borderId="63" xfId="0" applyFont="1" applyBorder="1" applyAlignment="1" applyProtection="1">
      <alignment horizontal="right" vertical="center"/>
      <protection hidden="1"/>
    </xf>
    <xf numFmtId="0" fontId="94" fillId="24" borderId="80" xfId="0" applyFont="1" applyFill="1" applyBorder="1" applyAlignment="1" applyProtection="1">
      <alignment horizontal="left" vertical="center"/>
      <protection locked="0"/>
    </xf>
    <xf numFmtId="0" fontId="40" fillId="0" borderId="63" xfId="0" applyFont="1" applyBorder="1" applyAlignment="1" applyProtection="1">
      <alignment horizontal="left" vertical="top"/>
      <protection hidden="1"/>
    </xf>
    <xf numFmtId="0" fontId="40" fillId="0" borderId="64" xfId="0" applyFont="1" applyBorder="1" applyAlignment="1" applyProtection="1">
      <alignment horizontal="left" vertical="top"/>
      <protection hidden="1"/>
    </xf>
    <xf numFmtId="0" fontId="95" fillId="0" borderId="49" xfId="0" quotePrefix="1" applyFont="1" applyBorder="1" applyAlignment="1" applyProtection="1">
      <alignment horizontal="left" vertical="center"/>
      <protection hidden="1"/>
    </xf>
    <xf numFmtId="0" fontId="96" fillId="0" borderId="50" xfId="0" applyFont="1" applyBorder="1" applyAlignment="1" applyProtection="1">
      <alignment horizontal="right" vertical="center"/>
      <protection hidden="1"/>
    </xf>
    <xf numFmtId="0" fontId="57" fillId="0" borderId="50" xfId="0" applyFont="1" applyBorder="1" applyAlignment="1" applyProtection="1">
      <alignment horizontal="right" vertical="center"/>
      <protection hidden="1"/>
    </xf>
    <xf numFmtId="0" fontId="96" fillId="0" borderId="50" xfId="0" quotePrefix="1" applyFont="1" applyBorder="1" applyAlignment="1" applyProtection="1">
      <alignment horizontal="left" vertical="center"/>
      <protection hidden="1"/>
    </xf>
    <xf numFmtId="0" fontId="54" fillId="0" borderId="50" xfId="0" applyFont="1" applyBorder="1" applyProtection="1">
      <alignment vertical="center"/>
      <protection hidden="1"/>
    </xf>
    <xf numFmtId="0" fontId="96" fillId="0" borderId="50" xfId="0" quotePrefix="1" applyFont="1" applyBorder="1" applyAlignment="1" applyProtection="1">
      <alignment horizontal="center" vertical="center"/>
      <protection hidden="1"/>
    </xf>
    <xf numFmtId="0" fontId="96" fillId="0" borderId="50" xfId="0" applyFont="1" applyBorder="1" applyAlignment="1" applyProtection="1">
      <alignment horizontal="center" vertical="center"/>
      <protection hidden="1"/>
    </xf>
    <xf numFmtId="0" fontId="96" fillId="0" borderId="50" xfId="0" applyFont="1" applyBorder="1" applyProtection="1">
      <alignment vertical="center"/>
      <protection hidden="1"/>
    </xf>
    <xf numFmtId="0" fontId="96" fillId="0" borderId="51" xfId="0" applyFont="1" applyBorder="1" applyProtection="1">
      <alignment vertical="center"/>
      <protection hidden="1"/>
    </xf>
    <xf numFmtId="0" fontId="95" fillId="0" borderId="61" xfId="0" quotePrefix="1" applyFont="1" applyBorder="1" applyAlignment="1" applyProtection="1">
      <alignment horizontal="left" vertical="center"/>
      <protection hidden="1"/>
    </xf>
    <xf numFmtId="0" fontId="97" fillId="0" borderId="0" xfId="0" applyFont="1" applyAlignment="1" applyProtection="1">
      <alignment horizontal="right" vertical="center"/>
      <protection hidden="1"/>
    </xf>
    <xf numFmtId="0" fontId="96" fillId="0" borderId="0" xfId="0" applyFont="1" applyAlignment="1" applyProtection="1">
      <alignment horizontal="center" vertical="center"/>
      <protection hidden="1"/>
    </xf>
    <xf numFmtId="0" fontId="96" fillId="0" borderId="0" xfId="0" applyFont="1" applyAlignment="1" applyProtection="1">
      <alignment horizontal="right" vertical="center"/>
      <protection hidden="1"/>
    </xf>
    <xf numFmtId="0" fontId="96" fillId="0" borderId="17" xfId="0" applyFont="1" applyBorder="1" applyAlignment="1" applyProtection="1">
      <alignment horizontal="right" vertical="center"/>
      <protection hidden="1"/>
    </xf>
    <xf numFmtId="0" fontId="97" fillId="0" borderId="0" xfId="0" applyFont="1" applyAlignment="1" applyProtection="1">
      <alignment horizontal="left" vertical="center"/>
      <protection hidden="1"/>
    </xf>
    <xf numFmtId="0" fontId="97" fillId="0" borderId="0" xfId="0" quotePrefix="1" applyFont="1" applyAlignment="1" applyProtection="1">
      <alignment horizontal="left" vertical="center"/>
      <protection hidden="1"/>
    </xf>
    <xf numFmtId="0" fontId="65" fillId="0" borderId="0" xfId="0" quotePrefix="1" applyFont="1" applyAlignment="1" applyProtection="1">
      <alignment horizontal="left" vertical="center"/>
      <protection hidden="1"/>
    </xf>
    <xf numFmtId="0" fontId="98" fillId="0" borderId="0" xfId="0" quotePrefix="1" applyFont="1" applyAlignment="1" applyProtection="1">
      <alignment horizontal="center" vertical="center"/>
      <protection hidden="1"/>
    </xf>
    <xf numFmtId="0" fontId="98" fillId="0" borderId="0" xfId="0" applyFont="1" applyAlignment="1" applyProtection="1">
      <alignment horizontal="center" vertical="center"/>
      <protection hidden="1"/>
    </xf>
    <xf numFmtId="0" fontId="65" fillId="0" borderId="17" xfId="0" applyFont="1" applyBorder="1" applyProtection="1">
      <alignment vertical="center"/>
      <protection hidden="1"/>
    </xf>
    <xf numFmtId="177" fontId="54" fillId="0" borderId="0" xfId="0" applyNumberFormat="1" applyFont="1" applyProtection="1">
      <alignment vertical="center"/>
      <protection hidden="1"/>
    </xf>
    <xf numFmtId="0" fontId="57" fillId="0" borderId="61" xfId="0" applyFont="1" applyBorder="1" applyAlignment="1" applyProtection="1">
      <alignment horizontal="left" vertical="center"/>
      <protection hidden="1"/>
    </xf>
    <xf numFmtId="0" fontId="98" fillId="0" borderId="0" xfId="0" applyFont="1" applyProtection="1">
      <alignment vertical="center"/>
      <protection hidden="1"/>
    </xf>
    <xf numFmtId="0" fontId="57" fillId="0" borderId="53" xfId="0" applyFont="1" applyBorder="1" applyAlignment="1" applyProtection="1">
      <alignment horizontal="left" vertical="center"/>
      <protection hidden="1"/>
    </xf>
    <xf numFmtId="0" fontId="97" fillId="0" borderId="54" xfId="0" applyFont="1" applyBorder="1" applyAlignment="1" applyProtection="1">
      <alignment horizontal="right" vertical="center"/>
      <protection hidden="1"/>
    </xf>
    <xf numFmtId="0" fontId="97" fillId="0" borderId="54" xfId="0" applyFont="1" applyBorder="1" applyAlignment="1" applyProtection="1">
      <alignment horizontal="left" vertical="center"/>
      <protection hidden="1"/>
    </xf>
    <xf numFmtId="0" fontId="57" fillId="0" borderId="54" xfId="0" applyFont="1" applyBorder="1" applyProtection="1">
      <alignment vertical="center"/>
      <protection hidden="1"/>
    </xf>
    <xf numFmtId="0" fontId="58" fillId="0" borderId="54" xfId="0" applyFont="1" applyBorder="1" applyProtection="1">
      <alignment vertical="center"/>
      <protection hidden="1"/>
    </xf>
    <xf numFmtId="0" fontId="98" fillId="0" borderId="54" xfId="0" applyFont="1" applyBorder="1" applyProtection="1">
      <alignment vertical="center"/>
      <protection hidden="1"/>
    </xf>
    <xf numFmtId="0" fontId="58" fillId="0" borderId="54" xfId="0" applyFont="1" applyBorder="1" applyAlignment="1" applyProtection="1">
      <alignment horizontal="center" vertical="center"/>
      <protection hidden="1"/>
    </xf>
    <xf numFmtId="0" fontId="65" fillId="0" borderId="54" xfId="0" applyFont="1" applyBorder="1" applyProtection="1">
      <alignment vertical="center"/>
      <protection hidden="1"/>
    </xf>
    <xf numFmtId="0" fontId="65" fillId="0" borderId="55" xfId="0" applyFont="1" applyBorder="1" applyProtection="1">
      <alignment vertical="center"/>
      <protection hidden="1"/>
    </xf>
    <xf numFmtId="0" fontId="65" fillId="0" borderId="0" xfId="0" applyFont="1" applyAlignment="1" applyProtection="1">
      <alignment horizontal="left" vertical="center"/>
      <protection hidden="1"/>
    </xf>
    <xf numFmtId="0" fontId="99" fillId="0" borderId="0" xfId="0" quotePrefix="1" applyFont="1" applyAlignment="1" applyProtection="1">
      <alignment horizontal="left" vertical="center"/>
      <protection hidden="1"/>
    </xf>
    <xf numFmtId="0" fontId="100" fillId="0" borderId="0" xfId="0" quotePrefix="1" applyFont="1" applyAlignment="1" applyProtection="1">
      <alignment horizontal="left" vertical="center"/>
      <protection hidden="1"/>
    </xf>
    <xf numFmtId="0" fontId="100" fillId="0" borderId="0" xfId="0" quotePrefix="1" applyFont="1" applyAlignment="1" applyProtection="1">
      <alignment horizontal="right" vertical="center"/>
      <protection hidden="1"/>
    </xf>
    <xf numFmtId="0" fontId="99" fillId="0" borderId="0" xfId="0" quotePrefix="1" applyFont="1" applyAlignment="1" applyProtection="1">
      <alignment horizontal="right" vertical="center"/>
      <protection hidden="1"/>
    </xf>
    <xf numFmtId="179" fontId="38" fillId="0" borderId="0" xfId="0" applyNumberFormat="1" applyFont="1" applyAlignment="1" applyProtection="1">
      <alignment horizontal="left"/>
      <protection hidden="1"/>
    </xf>
    <xf numFmtId="0" fontId="29" fillId="35" borderId="10" xfId="0" applyFont="1" applyFill="1" applyBorder="1" applyProtection="1">
      <alignment vertical="center"/>
      <protection hidden="1"/>
    </xf>
    <xf numFmtId="0" fontId="38" fillId="0" borderId="0" xfId="0" applyFont="1" applyAlignment="1" applyProtection="1">
      <alignment vertical="top"/>
      <protection hidden="1"/>
    </xf>
    <xf numFmtId="0" fontId="107" fillId="0" borderId="0" xfId="0" applyFont="1">
      <alignment vertical="center"/>
    </xf>
    <xf numFmtId="0" fontId="108" fillId="0" borderId="0" xfId="0" applyFont="1" applyAlignment="1">
      <alignment horizontal="center" vertical="center"/>
    </xf>
    <xf numFmtId="0" fontId="34" fillId="0" borderId="89" xfId="0" applyFont="1" applyBorder="1">
      <alignment vertical="center"/>
    </xf>
    <xf numFmtId="0" fontId="34" fillId="0" borderId="89" xfId="0" applyFont="1" applyBorder="1" applyAlignment="1">
      <alignment horizontal="left" vertical="top" wrapText="1"/>
    </xf>
    <xf numFmtId="3" fontId="28" fillId="0" borderId="0" xfId="0" applyNumberFormat="1" applyFont="1" applyAlignment="1">
      <alignment horizontal="left" vertical="center"/>
    </xf>
    <xf numFmtId="0" fontId="34" fillId="0" borderId="0" xfId="0" applyFont="1">
      <alignment vertical="center"/>
    </xf>
    <xf numFmtId="0" fontId="0" fillId="29" borderId="93" xfId="0" applyFill="1" applyBorder="1" applyAlignment="1">
      <alignment horizontal="center" vertical="center"/>
    </xf>
    <xf numFmtId="0" fontId="0" fillId="29" borderId="94" xfId="0" applyFill="1" applyBorder="1" applyAlignment="1">
      <alignment horizontal="center" vertical="center"/>
    </xf>
    <xf numFmtId="0" fontId="0" fillId="29" borderId="95" xfId="0" applyFill="1" applyBorder="1">
      <alignment vertical="center"/>
    </xf>
    <xf numFmtId="0" fontId="0" fillId="25" borderId="88" xfId="0" applyFill="1" applyBorder="1" applyAlignment="1">
      <alignment horizontal="center" vertical="center"/>
    </xf>
    <xf numFmtId="0" fontId="0" fillId="25" borderId="96" xfId="0" applyFill="1" applyBorder="1" applyAlignment="1">
      <alignment horizontal="center" vertical="center" wrapText="1"/>
    </xf>
    <xf numFmtId="0" fontId="0" fillId="0" borderId="0" xfId="0" applyAlignment="1">
      <alignment horizontal="left" vertical="center"/>
    </xf>
    <xf numFmtId="0" fontId="46" fillId="0" borderId="0" xfId="0" applyFont="1" applyAlignment="1">
      <alignment horizontal="left" vertical="center"/>
    </xf>
    <xf numFmtId="0" fontId="29" fillId="0" borderId="0" xfId="0" applyFont="1">
      <alignment vertical="center"/>
    </xf>
    <xf numFmtId="0" fontId="34" fillId="0" borderId="54" xfId="0" applyFont="1" applyBorder="1" applyAlignment="1">
      <alignment horizontal="center" vertical="center"/>
    </xf>
    <xf numFmtId="0" fontId="46" fillId="0" borderId="0" xfId="0" applyFont="1" applyAlignment="1" applyProtection="1">
      <alignment horizontal="left" vertical="center"/>
      <protection hidden="1"/>
    </xf>
    <xf numFmtId="0" fontId="29" fillId="0" borderId="0" xfId="0" applyFont="1" applyProtection="1">
      <alignment vertical="center"/>
      <protection hidden="1"/>
    </xf>
    <xf numFmtId="0" fontId="110" fillId="0" borderId="0" xfId="0" applyFont="1" applyProtection="1">
      <alignment vertical="center"/>
      <protection hidden="1"/>
    </xf>
    <xf numFmtId="0" fontId="29" fillId="36" borderId="91" xfId="0" applyFont="1" applyFill="1" applyBorder="1" applyProtection="1">
      <alignment vertical="center"/>
      <protection hidden="1"/>
    </xf>
    <xf numFmtId="0" fontId="38" fillId="0" borderId="0" xfId="0" applyFont="1" applyProtection="1">
      <alignment vertical="center"/>
      <protection hidden="1"/>
    </xf>
    <xf numFmtId="0" fontId="43" fillId="0" borderId="0" xfId="0" applyFont="1" applyProtection="1">
      <alignment vertical="center"/>
      <protection hidden="1"/>
    </xf>
    <xf numFmtId="0" fontId="111" fillId="0" borderId="0" xfId="0" applyFont="1" applyProtection="1">
      <alignment vertical="center"/>
      <protection hidden="1"/>
    </xf>
    <xf numFmtId="0" fontId="43" fillId="0" borderId="0" xfId="0" applyFont="1" applyAlignment="1" applyProtection="1">
      <alignment horizontal="left" vertical="center"/>
      <protection hidden="1"/>
    </xf>
    <xf numFmtId="0" fontId="28" fillId="0" borderId="0" xfId="0" applyFont="1" applyAlignment="1">
      <alignment horizontal="left" vertical="center"/>
    </xf>
    <xf numFmtId="178" fontId="29" fillId="29" borderId="49"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centerContinuous" vertical="center"/>
      <protection hidden="1"/>
    </xf>
    <xf numFmtId="0" fontId="38" fillId="29" borderId="47" xfId="0" applyFont="1" applyFill="1" applyBorder="1" applyAlignment="1" applyProtection="1">
      <alignment horizontal="right" vertical="center"/>
      <protection hidden="1"/>
    </xf>
    <xf numFmtId="2" fontId="29" fillId="29" borderId="47" xfId="0" applyNumberFormat="1" applyFont="1" applyFill="1" applyBorder="1" applyAlignment="1" applyProtection="1">
      <alignment horizontal="left" vertical="center"/>
      <protection hidden="1"/>
    </xf>
    <xf numFmtId="186" fontId="27" fillId="29" borderId="91" xfId="0" applyNumberFormat="1" applyFont="1" applyFill="1" applyBorder="1" applyAlignment="1" applyProtection="1">
      <alignment horizontal="center" vertical="center"/>
      <protection locked="0" hidden="1"/>
    </xf>
    <xf numFmtId="0" fontId="27" fillId="25" borderId="101" xfId="0" applyFont="1" applyFill="1" applyBorder="1" applyAlignment="1" applyProtection="1">
      <alignment horizontal="center" vertical="center"/>
      <protection hidden="1"/>
    </xf>
    <xf numFmtId="0" fontId="27" fillId="25" borderId="102" xfId="0" applyFont="1" applyFill="1" applyBorder="1" applyAlignment="1" applyProtection="1">
      <alignment horizontal="center" vertical="center"/>
      <protection hidden="1"/>
    </xf>
    <xf numFmtId="185" fontId="29" fillId="0" borderId="10" xfId="34" applyNumberFormat="1" applyFont="1" applyBorder="1" applyAlignment="1" applyProtection="1">
      <alignment horizontal="center" vertical="center"/>
      <protection hidden="1"/>
    </xf>
    <xf numFmtId="0" fontId="112" fillId="34" borderId="0" xfId="0" applyFont="1" applyFill="1" applyProtection="1">
      <alignment vertical="center"/>
      <protection hidden="1"/>
    </xf>
    <xf numFmtId="0" fontId="24" fillId="34" borderId="0" xfId="0" applyFont="1" applyFill="1" applyAlignment="1" applyProtection="1">
      <alignment horizontal="right" vertical="center"/>
      <protection hidden="1"/>
    </xf>
    <xf numFmtId="9" fontId="29" fillId="25" borderId="106" xfId="0" applyNumberFormat="1" applyFont="1" applyFill="1" applyBorder="1" applyAlignment="1" applyProtection="1">
      <alignment horizontal="center" vertical="center"/>
      <protection locked="0" hidden="1"/>
    </xf>
    <xf numFmtId="0" fontId="29" fillId="34" borderId="0" xfId="0" applyFont="1" applyFill="1">
      <alignment vertical="center"/>
    </xf>
    <xf numFmtId="9" fontId="29" fillId="25" borderId="107" xfId="0" applyNumberFormat="1" applyFont="1" applyFill="1" applyBorder="1" applyAlignment="1" applyProtection="1">
      <alignment horizontal="center" vertical="center"/>
      <protection locked="0" hidden="1"/>
    </xf>
    <xf numFmtId="0" fontId="46" fillId="34" borderId="0" xfId="0" applyFont="1" applyFill="1" applyAlignment="1" applyProtection="1">
      <alignment horizontal="left" vertical="center"/>
      <protection hidden="1"/>
    </xf>
    <xf numFmtId="0" fontId="43" fillId="34" borderId="0" xfId="0" applyFont="1" applyFill="1" applyProtection="1">
      <alignment vertical="center"/>
      <protection hidden="1"/>
    </xf>
    <xf numFmtId="0" fontId="29" fillId="29" borderId="47" xfId="0" applyFont="1" applyFill="1" applyBorder="1" applyAlignment="1" applyProtection="1">
      <alignment horizontal="centerContinuous" vertical="center"/>
      <protection hidden="1"/>
    </xf>
    <xf numFmtId="0" fontId="29" fillId="29" borderId="27" xfId="0" applyFont="1" applyFill="1" applyBorder="1" applyAlignment="1" applyProtection="1">
      <alignment horizontal="centerContinuous" vertical="center"/>
      <protection hidden="1"/>
    </xf>
    <xf numFmtId="0" fontId="29" fillId="34" borderId="54" xfId="0" applyFont="1" applyFill="1" applyBorder="1" applyAlignment="1" applyProtection="1">
      <alignment horizontal="left" wrapText="1"/>
      <protection hidden="1"/>
    </xf>
    <xf numFmtId="0" fontId="29" fillId="25" borderId="47" xfId="0" applyFont="1" applyFill="1" applyBorder="1" applyAlignment="1" applyProtection="1">
      <alignment horizontal="centerContinuous" vertical="center"/>
      <protection hidden="1"/>
    </xf>
    <xf numFmtId="0" fontId="29" fillId="25" borderId="100"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27"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Continuous" vertical="center"/>
      <protection hidden="1"/>
    </xf>
    <xf numFmtId="0" fontId="70" fillId="0" borderId="0" xfId="0" applyFont="1" applyAlignment="1">
      <alignment horizontal="left" vertical="center"/>
    </xf>
    <xf numFmtId="0" fontId="0" fillId="0" borderId="0" xfId="0" applyProtection="1">
      <alignment vertical="center"/>
      <protection hidden="1"/>
    </xf>
    <xf numFmtId="0" fontId="107" fillId="0" borderId="0" xfId="43" applyFont="1" applyProtection="1">
      <protection hidden="1"/>
    </xf>
    <xf numFmtId="0" fontId="34" fillId="25" borderId="0" xfId="0" applyFont="1" applyFill="1" applyAlignment="1" applyProtection="1">
      <alignment horizontal="center" vertical="center"/>
      <protection hidden="1"/>
    </xf>
    <xf numFmtId="0" fontId="34" fillId="25" borderId="24" xfId="0" applyFont="1" applyFill="1" applyBorder="1" applyAlignment="1" applyProtection="1">
      <alignment horizontal="right" vertical="center"/>
      <protection hidden="1"/>
    </xf>
    <xf numFmtId="177" fontId="34" fillId="25" borderId="28" xfId="0" applyNumberFormat="1" applyFont="1" applyFill="1" applyBorder="1" applyProtection="1">
      <alignment vertical="center"/>
      <protection hidden="1"/>
    </xf>
    <xf numFmtId="0" fontId="0" fillId="0" borderId="49" xfId="0" applyBorder="1" applyAlignment="1">
      <alignment vertical="top"/>
    </xf>
    <xf numFmtId="0" fontId="0" fillId="0" borderId="54" xfId="0" applyBorder="1" applyAlignment="1">
      <alignment vertical="top"/>
    </xf>
    <xf numFmtId="0" fontId="0" fillId="0" borderId="48" xfId="0"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47" xfId="0" applyBorder="1" applyAlignment="1">
      <alignment vertical="top"/>
    </xf>
    <xf numFmtId="0" fontId="0" fillId="0" borderId="15" xfId="0" applyBorder="1" applyAlignment="1">
      <alignment vertical="top"/>
    </xf>
    <xf numFmtId="0" fontId="0" fillId="0" borderId="53" xfId="0" applyBorder="1" applyAlignment="1">
      <alignment vertical="top"/>
    </xf>
    <xf numFmtId="0" fontId="0" fillId="0" borderId="52" xfId="0" applyBorder="1">
      <alignment vertical="center"/>
    </xf>
    <xf numFmtId="0" fontId="0" fillId="0" borderId="61" xfId="0" applyBorder="1" applyAlignment="1">
      <alignment vertical="top"/>
    </xf>
    <xf numFmtId="0" fontId="34" fillId="0" borderId="47" xfId="0" applyFont="1" applyBorder="1" applyAlignment="1" applyProtection="1">
      <alignment horizontal="left" vertical="center"/>
      <protection locked="0"/>
    </xf>
    <xf numFmtId="0" fontId="32" fillId="26" borderId="0" xfId="0" applyFont="1" applyFill="1" applyAlignment="1" applyProtection="1">
      <alignment horizontal="center" vertical="center"/>
      <protection hidden="1"/>
    </xf>
    <xf numFmtId="0" fontId="42" fillId="25" borderId="41" xfId="28" applyFont="1" applyFill="1" applyBorder="1" applyAlignment="1" applyProtection="1">
      <alignment horizontal="left" vertical="center" indent="1"/>
      <protection hidden="1"/>
    </xf>
    <xf numFmtId="0" fontId="29" fillId="25" borderId="0" xfId="0" applyFont="1" applyFill="1" applyAlignment="1" applyProtection="1">
      <alignment horizontal="right" vertical="center"/>
      <protection hidden="1"/>
    </xf>
    <xf numFmtId="178" fontId="29" fillId="25" borderId="25" xfId="0" applyNumberFormat="1" applyFont="1" applyFill="1" applyBorder="1" applyAlignment="1">
      <alignment horizontal="left" vertical="center"/>
    </xf>
    <xf numFmtId="178" fontId="0" fillId="0" borderId="10" xfId="0" applyNumberFormat="1" applyBorder="1" applyAlignment="1">
      <alignment vertical="top"/>
    </xf>
    <xf numFmtId="0" fontId="8" fillId="0" borderId="0" xfId="0" applyFont="1" applyAlignment="1">
      <alignment horizontal="left" vertical="center"/>
    </xf>
    <xf numFmtId="0" fontId="38" fillId="25" borderId="0" xfId="0" applyFont="1" applyFill="1" applyAlignment="1" applyProtection="1">
      <alignment horizontal="left" vertical="center"/>
      <protection hidden="1"/>
    </xf>
    <xf numFmtId="40" fontId="0" fillId="0" borderId="10" xfId="0" applyNumberFormat="1" applyBorder="1">
      <alignment vertical="center"/>
    </xf>
    <xf numFmtId="0" fontId="29" fillId="29" borderId="26" xfId="0" applyFont="1" applyFill="1" applyBorder="1" applyAlignment="1" applyProtection="1">
      <alignment horizontal="centerContinuous" vertical="center"/>
      <protection hidden="1"/>
    </xf>
    <xf numFmtId="3" fontId="116" fillId="0" borderId="59" xfId="0" applyNumberFormat="1" applyFont="1" applyBorder="1" applyAlignment="1" applyProtection="1">
      <alignment horizontal="left" vertical="center"/>
      <protection hidden="1"/>
    </xf>
    <xf numFmtId="0" fontId="116" fillId="0" borderId="59" xfId="0" applyFont="1" applyBorder="1" applyProtection="1">
      <alignment vertical="center"/>
      <protection hidden="1"/>
    </xf>
    <xf numFmtId="0" fontId="117" fillId="0" borderId="0" xfId="0" applyFont="1">
      <alignment vertical="center"/>
    </xf>
    <xf numFmtId="0" fontId="40" fillId="25" borderId="24" xfId="0" applyFont="1" applyFill="1" applyBorder="1" applyAlignment="1" applyProtection="1">
      <protection hidden="1"/>
    </xf>
    <xf numFmtId="0" fontId="115" fillId="25" borderId="0" xfId="0" applyFont="1" applyFill="1" applyAlignment="1" applyProtection="1">
      <alignment horizontal="left" vertical="center"/>
      <protection hidden="1"/>
    </xf>
    <xf numFmtId="0" fontId="34" fillId="0" borderId="82" xfId="0" applyFont="1" applyBorder="1" applyProtection="1">
      <alignment vertical="center"/>
      <protection hidden="1"/>
    </xf>
    <xf numFmtId="2" fontId="35" fillId="0" borderId="50" xfId="0" applyNumberFormat="1" applyFont="1" applyBorder="1" applyAlignment="1" applyProtection="1">
      <alignment horizontal="left" vertical="center"/>
      <protection hidden="1"/>
    </xf>
    <xf numFmtId="181" fontId="34" fillId="0" borderId="50" xfId="0" applyNumberFormat="1" applyFont="1" applyBorder="1" applyAlignment="1" applyProtection="1">
      <alignment horizontal="left" vertical="center"/>
      <protection hidden="1"/>
    </xf>
    <xf numFmtId="0" fontId="54" fillId="0" borderId="83" xfId="0" applyFont="1" applyBorder="1" applyProtection="1">
      <alignment vertical="center"/>
      <protection hidden="1"/>
    </xf>
    <xf numFmtId="0" fontId="34" fillId="0" borderId="82" xfId="0" applyFont="1" applyBorder="1" applyAlignment="1" applyProtection="1">
      <alignment horizontal="left" vertical="center"/>
      <protection hidden="1"/>
    </xf>
    <xf numFmtId="37" fontId="35" fillId="0" borderId="50" xfId="0" applyNumberFormat="1" applyFont="1" applyBorder="1" applyAlignment="1" applyProtection="1">
      <alignment horizontal="left" vertical="center"/>
      <protection hidden="1"/>
    </xf>
    <xf numFmtId="0" fontId="54" fillId="0" borderId="119" xfId="0" applyFont="1" applyBorder="1" applyProtection="1">
      <alignment vertical="center"/>
      <protection hidden="1"/>
    </xf>
    <xf numFmtId="3" fontId="34" fillId="0" borderId="50" xfId="0" applyNumberFormat="1" applyFont="1" applyBorder="1" applyAlignment="1" applyProtection="1">
      <alignment horizontal="right" vertical="center"/>
      <protection hidden="1"/>
    </xf>
    <xf numFmtId="0" fontId="27" fillId="25" borderId="97" xfId="0" applyFont="1" applyFill="1" applyBorder="1" applyAlignment="1" applyProtection="1">
      <alignment horizontal="center" vertical="center"/>
      <protection hidden="1"/>
    </xf>
    <xf numFmtId="0" fontId="29" fillId="25" borderId="10" xfId="0" applyFont="1" applyFill="1" applyBorder="1" applyAlignment="1" applyProtection="1">
      <alignment horizontal="center" vertical="center"/>
      <protection locked="0"/>
    </xf>
    <xf numFmtId="0" fontId="27" fillId="25" borderId="47" xfId="0" applyFont="1" applyFill="1" applyBorder="1" applyAlignment="1" applyProtection="1">
      <alignment vertical="center" wrapText="1"/>
      <protection hidden="1"/>
    </xf>
    <xf numFmtId="0" fontId="27" fillId="34" borderId="0" xfId="0" applyFont="1" applyFill="1" applyProtection="1">
      <alignment vertical="center"/>
      <protection hidden="1"/>
    </xf>
    <xf numFmtId="0" fontId="29" fillId="25" borderId="109" xfId="0" applyFont="1" applyFill="1" applyBorder="1" applyAlignment="1" applyProtection="1">
      <alignment horizontal="center" vertical="center"/>
      <protection hidden="1"/>
    </xf>
    <xf numFmtId="178" fontId="0" fillId="0" borderId="10" xfId="0" applyNumberFormat="1" applyBorder="1">
      <alignment vertical="center"/>
    </xf>
    <xf numFmtId="0" fontId="118" fillId="25" borderId="24" xfId="0" applyFont="1" applyFill="1" applyBorder="1" applyAlignment="1" applyProtection="1">
      <protection hidden="1"/>
    </xf>
    <xf numFmtId="0" fontId="0" fillId="0" borderId="0" xfId="0" applyAlignment="1">
      <alignment horizontal="right" vertical="center"/>
    </xf>
    <xf numFmtId="0" fontId="0" fillId="38" borderId="114" xfId="0" applyFill="1" applyBorder="1">
      <alignment vertical="center"/>
    </xf>
    <xf numFmtId="0" fontId="0" fillId="38" borderId="53" xfId="0" applyFill="1" applyBorder="1">
      <alignment vertical="center"/>
    </xf>
    <xf numFmtId="0" fontId="0" fillId="38" borderId="26" xfId="0" applyFill="1" applyBorder="1">
      <alignment vertical="center"/>
    </xf>
    <xf numFmtId="37" fontId="29" fillId="0" borderId="76" xfId="0" applyNumberFormat="1" applyFont="1" applyBorder="1" applyAlignment="1" applyProtection="1">
      <alignment horizontal="left" vertical="center" shrinkToFit="1"/>
      <protection hidden="1"/>
    </xf>
    <xf numFmtId="0" fontId="119" fillId="0" borderId="0" xfId="47">
      <alignment vertical="center"/>
    </xf>
    <xf numFmtId="0" fontId="121" fillId="0" borderId="0" xfId="47" applyFont="1">
      <alignment vertical="center"/>
    </xf>
    <xf numFmtId="0" fontId="39" fillId="25" borderId="0" xfId="0" applyFont="1" applyFill="1" applyProtection="1">
      <alignment vertical="center"/>
      <protection hidden="1"/>
    </xf>
    <xf numFmtId="0" fontId="0" fillId="25" borderId="120" xfId="0" applyFill="1" applyBorder="1" applyAlignment="1">
      <alignment horizontal="center" vertical="center" wrapText="1"/>
    </xf>
    <xf numFmtId="0" fontId="0" fillId="38" borderId="92" xfId="0" applyFill="1" applyBorder="1">
      <alignment vertical="center"/>
    </xf>
    <xf numFmtId="0" fontId="34" fillId="0" borderId="121" xfId="0" applyFont="1" applyBorder="1" applyAlignment="1" applyProtection="1">
      <alignment horizontal="left" vertical="center"/>
      <protection hidden="1"/>
    </xf>
    <xf numFmtId="0" fontId="47" fillId="0" borderId="0" xfId="0" applyFont="1">
      <alignment vertical="center"/>
    </xf>
    <xf numFmtId="0" fontId="111" fillId="0" borderId="0" xfId="0" applyFont="1">
      <alignment vertical="center"/>
    </xf>
    <xf numFmtId="0" fontId="44" fillId="0" borderId="0" xfId="0" applyFont="1" applyAlignment="1">
      <alignment horizontal="left" vertical="center"/>
    </xf>
    <xf numFmtId="37" fontId="122" fillId="0" borderId="0" xfId="0" applyNumberFormat="1" applyFont="1" applyAlignment="1" applyProtection="1">
      <alignment horizontal="right" vertical="center"/>
      <protection hidden="1"/>
    </xf>
    <xf numFmtId="0" fontId="88" fillId="31" borderId="50" xfId="0" applyFont="1" applyFill="1" applyBorder="1" applyProtection="1">
      <alignment vertical="center"/>
      <protection hidden="1"/>
    </xf>
    <xf numFmtId="0" fontId="0" fillId="0" borderId="54" xfId="0" applyBorder="1">
      <alignment vertical="center"/>
    </xf>
    <xf numFmtId="0" fontId="29" fillId="25" borderId="12"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protection hidden="1"/>
    </xf>
    <xf numFmtId="0" fontId="29" fillId="25" borderId="98"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179" fontId="38" fillId="0" borderId="0" xfId="47" applyNumberFormat="1" applyFont="1" applyAlignment="1" applyProtection="1">
      <alignment horizontal="left"/>
      <protection hidden="1"/>
    </xf>
    <xf numFmtId="0" fontId="86" fillId="0" borderId="62" xfId="47" applyFont="1" applyBorder="1" applyProtection="1">
      <alignment vertical="center"/>
      <protection hidden="1"/>
    </xf>
    <xf numFmtId="0" fontId="82" fillId="0" borderId="63" xfId="47" applyFont="1" applyBorder="1" applyAlignment="1" applyProtection="1">
      <alignment horizontal="left" vertical="center"/>
      <protection hidden="1"/>
    </xf>
    <xf numFmtId="0" fontId="102" fillId="0" borderId="64" xfId="47" applyFont="1" applyBorder="1" applyProtection="1">
      <alignment vertical="center"/>
      <protection hidden="1"/>
    </xf>
    <xf numFmtId="0" fontId="27" fillId="0" borderId="0" xfId="47" applyFont="1" applyAlignment="1" applyProtection="1">
      <alignment horizontal="center" vertical="justify"/>
      <protection hidden="1"/>
    </xf>
    <xf numFmtId="0" fontId="103" fillId="0" borderId="0" xfId="47" applyFont="1" applyProtection="1">
      <alignment vertical="center"/>
      <protection hidden="1"/>
    </xf>
    <xf numFmtId="0" fontId="104" fillId="0" borderId="0" xfId="47" applyFont="1" applyAlignment="1" applyProtection="1">
      <alignment horizontal="left"/>
      <protection hidden="1"/>
    </xf>
    <xf numFmtId="0" fontId="8" fillId="0" borderId="0" xfId="47" applyFont="1" applyProtection="1">
      <alignment vertical="center"/>
      <protection hidden="1"/>
    </xf>
    <xf numFmtId="179" fontId="93" fillId="0" borderId="0" xfId="47" applyNumberFormat="1" applyFont="1" applyAlignment="1" applyProtection="1">
      <alignment horizontal="left"/>
      <protection hidden="1"/>
    </xf>
    <xf numFmtId="0" fontId="61" fillId="33" borderId="65" xfId="47" applyFont="1" applyFill="1" applyBorder="1" applyAlignment="1" applyProtection="1">
      <alignment horizontal="left" vertical="center"/>
      <protection hidden="1"/>
    </xf>
    <xf numFmtId="0" fontId="82" fillId="33" borderId="66" xfId="47" applyFont="1" applyFill="1" applyBorder="1" applyAlignment="1" applyProtection="1">
      <alignment horizontal="left" vertical="center"/>
      <protection hidden="1"/>
    </xf>
    <xf numFmtId="179" fontId="38" fillId="33" borderId="66" xfId="47" applyNumberFormat="1" applyFont="1" applyFill="1" applyBorder="1" applyAlignment="1" applyProtection="1">
      <alignment horizontal="left" vertical="center"/>
      <protection hidden="1"/>
    </xf>
    <xf numFmtId="0" fontId="82" fillId="25" borderId="57" xfId="47" applyFont="1" applyFill="1" applyBorder="1" applyAlignment="1" applyProtection="1">
      <alignment horizontal="left" vertical="center"/>
      <protection hidden="1"/>
    </xf>
    <xf numFmtId="0" fontId="102" fillId="25" borderId="58" xfId="47" applyFont="1" applyFill="1" applyBorder="1" applyProtection="1">
      <alignment vertical="center"/>
      <protection hidden="1"/>
    </xf>
    <xf numFmtId="179" fontId="24" fillId="25" borderId="56" xfId="47" applyNumberFormat="1" applyFont="1" applyFill="1" applyBorder="1" applyAlignment="1" applyProtection="1">
      <alignment horizontal="centerContinuous" vertical="center"/>
      <protection hidden="1"/>
    </xf>
    <xf numFmtId="179" fontId="24" fillId="25" borderId="57" xfId="47" applyNumberFormat="1" applyFont="1" applyFill="1" applyBorder="1" applyAlignment="1" applyProtection="1">
      <alignment horizontal="centerContinuous" vertical="center"/>
      <protection hidden="1"/>
    </xf>
    <xf numFmtId="0" fontId="24" fillId="37" borderId="26" xfId="47" applyFont="1" applyFill="1" applyBorder="1" applyProtection="1">
      <alignment vertical="center"/>
      <protection hidden="1"/>
    </xf>
    <xf numFmtId="0" fontId="101" fillId="33" borderId="59" xfId="47" applyFont="1" applyFill="1" applyBorder="1" applyProtection="1">
      <alignment vertical="center"/>
      <protection hidden="1"/>
    </xf>
    <xf numFmtId="0" fontId="101" fillId="33" borderId="0" xfId="47" applyFont="1" applyFill="1" applyProtection="1">
      <alignment vertical="center"/>
      <protection hidden="1"/>
    </xf>
    <xf numFmtId="0" fontId="119" fillId="0" borderId="10" xfId="47" applyBorder="1">
      <alignment vertical="center"/>
    </xf>
    <xf numFmtId="182" fontId="37" fillId="37" borderId="122" xfId="47" applyNumberFormat="1" applyFont="1" applyFill="1" applyBorder="1" applyAlignment="1" applyProtection="1">
      <alignment horizontal="center" vertical="center"/>
      <protection hidden="1"/>
    </xf>
    <xf numFmtId="0" fontId="34" fillId="0" borderId="54" xfId="0" applyFont="1" applyBorder="1" applyAlignment="1">
      <alignment horizontal="left" vertical="center"/>
    </xf>
    <xf numFmtId="0" fontId="43"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protection hidden="1"/>
    </xf>
    <xf numFmtId="0" fontId="29" fillId="29"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protection hidden="1"/>
    </xf>
    <xf numFmtId="0" fontId="29" fillId="25" borderId="11" xfId="0" applyFont="1" applyFill="1" applyBorder="1" applyAlignment="1" applyProtection="1">
      <alignment horizontal="center" vertical="center"/>
      <protection hidden="1"/>
    </xf>
    <xf numFmtId="0" fontId="29" fillId="25" borderId="102" xfId="0" applyFont="1" applyFill="1" applyBorder="1" applyAlignment="1" applyProtection="1">
      <alignment horizontal="center" vertical="center"/>
      <protection hidden="1"/>
    </xf>
    <xf numFmtId="0" fontId="29" fillId="34" borderId="0" xfId="0" applyFont="1" applyFill="1" applyAlignment="1">
      <alignment horizontal="left" vertical="center"/>
    </xf>
    <xf numFmtId="0" fontId="29" fillId="29" borderId="26" xfId="0" applyFont="1" applyFill="1" applyBorder="1" applyAlignment="1" applyProtection="1">
      <alignment horizontal="left" vertical="center"/>
      <protection hidden="1"/>
    </xf>
    <xf numFmtId="0" fontId="29" fillId="29" borderId="47" xfId="0" applyFont="1" applyFill="1" applyBorder="1" applyAlignment="1" applyProtection="1">
      <alignment horizontal="left" vertical="center"/>
      <protection hidden="1"/>
    </xf>
    <xf numFmtId="184" fontId="29" fillId="25" borderId="47" xfId="0" applyNumberFormat="1" applyFont="1" applyFill="1" applyBorder="1" applyAlignment="1" applyProtection="1">
      <alignment horizontal="centerContinuous" vertical="center"/>
      <protection hidden="1"/>
    </xf>
    <xf numFmtId="9" fontId="29" fillId="25" borderId="85" xfId="0" applyNumberFormat="1" applyFont="1" applyFill="1" applyBorder="1" applyAlignment="1" applyProtection="1">
      <alignment horizontal="center" vertical="center"/>
      <protection locked="0" hidden="1"/>
    </xf>
    <xf numFmtId="0" fontId="29" fillId="25" borderId="133" xfId="0" applyFont="1" applyFill="1" applyBorder="1" applyAlignment="1" applyProtection="1">
      <alignment horizontal="center" vertical="center"/>
      <protection hidden="1"/>
    </xf>
    <xf numFmtId="0" fontId="29" fillId="25" borderId="131" xfId="0" applyFont="1" applyFill="1" applyBorder="1" applyAlignment="1" applyProtection="1">
      <alignment horizontal="center" vertical="center"/>
      <protection hidden="1"/>
    </xf>
    <xf numFmtId="0" fontId="29" fillId="25" borderId="132" xfId="0" applyFont="1" applyFill="1" applyBorder="1" applyAlignment="1" applyProtection="1">
      <alignment horizontal="center" vertical="center"/>
      <protection hidden="1"/>
    </xf>
    <xf numFmtId="0" fontId="29" fillId="25" borderId="130" xfId="0" applyFont="1" applyFill="1" applyBorder="1" applyAlignment="1" applyProtection="1">
      <alignment horizontal="center" vertical="center"/>
      <protection hidden="1"/>
    </xf>
    <xf numFmtId="189" fontId="29" fillId="25" borderId="106" xfId="0" applyNumberFormat="1" applyFont="1" applyFill="1" applyBorder="1" applyAlignment="1" applyProtection="1">
      <alignment horizontal="center" vertical="center"/>
      <protection locked="0" hidden="1"/>
    </xf>
    <xf numFmtId="189" fontId="29" fillId="25" borderId="107" xfId="0" applyNumberFormat="1" applyFont="1" applyFill="1" applyBorder="1" applyAlignment="1" applyProtection="1">
      <alignment horizontal="center" vertical="center"/>
      <protection locked="0" hidden="1"/>
    </xf>
    <xf numFmtId="189" fontId="29" fillId="25" borderId="108"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vertical="center" wrapText="1"/>
      <protection hidden="1"/>
    </xf>
    <xf numFmtId="0" fontId="24" fillId="37" borderId="47" xfId="47" applyFont="1" applyFill="1" applyBorder="1" applyAlignment="1" applyProtection="1">
      <alignment horizontal="left" vertical="center"/>
      <protection hidden="1"/>
    </xf>
    <xf numFmtId="0" fontId="24" fillId="37" borderId="50" xfId="47" applyFont="1" applyFill="1" applyBorder="1" applyAlignment="1" applyProtection="1">
      <alignment horizontal="left" vertical="center"/>
      <protection hidden="1"/>
    </xf>
    <xf numFmtId="0" fontId="24" fillId="37" borderId="54" xfId="47" applyFont="1" applyFill="1" applyBorder="1" applyAlignment="1" applyProtection="1">
      <alignment horizontal="left" vertical="center"/>
      <protection hidden="1"/>
    </xf>
    <xf numFmtId="0" fontId="29" fillId="0" borderId="0" xfId="47" applyFont="1" applyAlignment="1" applyProtection="1">
      <alignment horizontal="left" vertical="center"/>
      <protection hidden="1"/>
    </xf>
    <xf numFmtId="0" fontId="61" fillId="33" borderId="68" xfId="47" applyFont="1" applyFill="1" applyBorder="1" applyAlignment="1" applyProtection="1">
      <alignment horizontal="center" vertical="center"/>
      <protection hidden="1"/>
    </xf>
    <xf numFmtId="0" fontId="24" fillId="37" borderId="0" xfId="47" applyFont="1" applyFill="1" applyAlignment="1" applyProtection="1">
      <alignment horizontal="left" vertical="center"/>
      <protection hidden="1"/>
    </xf>
    <xf numFmtId="0" fontId="24" fillId="37" borderId="79" xfId="47" applyFont="1" applyFill="1" applyBorder="1" applyAlignment="1" applyProtection="1">
      <alignment horizontal="right" vertical="center"/>
      <protection hidden="1"/>
    </xf>
    <xf numFmtId="0" fontId="43" fillId="37" borderId="59" xfId="47" applyFont="1" applyFill="1" applyBorder="1" applyAlignment="1" applyProtection="1">
      <alignment horizontal="center"/>
      <protection hidden="1"/>
    </xf>
    <xf numFmtId="0" fontId="43" fillId="37" borderId="88" xfId="47" applyFont="1" applyFill="1" applyBorder="1" applyAlignment="1" applyProtection="1">
      <alignment horizontal="center"/>
      <protection hidden="1"/>
    </xf>
    <xf numFmtId="0" fontId="43" fillId="37" borderId="59" xfId="47" quotePrefix="1" applyFont="1" applyFill="1" applyBorder="1" applyProtection="1">
      <alignment vertical="center"/>
      <protection hidden="1"/>
    </xf>
    <xf numFmtId="0" fontId="43" fillId="37" borderId="87" xfId="47" applyFont="1" applyFill="1" applyBorder="1" applyAlignment="1" applyProtection="1">
      <alignment horizontal="center"/>
      <protection hidden="1"/>
    </xf>
    <xf numFmtId="0" fontId="43" fillId="37" borderId="82" xfId="47" quotePrefix="1" applyFont="1" applyFill="1" applyBorder="1" applyAlignment="1" applyProtection="1">
      <alignment horizontal="right" vertical="center"/>
      <protection hidden="1"/>
    </xf>
    <xf numFmtId="0" fontId="43" fillId="37" borderId="59" xfId="47" quotePrefix="1" applyFont="1" applyFill="1" applyBorder="1" applyAlignment="1" applyProtection="1">
      <alignment horizontal="center" vertical="center"/>
      <protection hidden="1"/>
    </xf>
    <xf numFmtId="0" fontId="43" fillId="37" borderId="74" xfId="47" quotePrefix="1" applyFont="1" applyFill="1" applyBorder="1" applyAlignment="1" applyProtection="1">
      <alignment horizontal="center" vertical="center"/>
      <protection hidden="1"/>
    </xf>
    <xf numFmtId="0" fontId="43" fillId="37" borderId="59" xfId="47" applyFont="1" applyFill="1" applyBorder="1" applyAlignment="1" applyProtection="1">
      <alignment horizontal="center" vertical="center"/>
      <protection hidden="1"/>
    </xf>
    <xf numFmtId="0" fontId="43" fillId="37" borderId="87" xfId="47" quotePrefix="1" applyFont="1" applyFill="1" applyBorder="1" applyAlignment="1" applyProtection="1">
      <alignment horizontal="center" vertical="center"/>
      <protection hidden="1"/>
    </xf>
    <xf numFmtId="0" fontId="43" fillId="37" borderId="88" xfId="47" quotePrefix="1" applyFont="1" applyFill="1" applyBorder="1" applyProtection="1">
      <alignment vertical="center"/>
      <protection hidden="1"/>
    </xf>
    <xf numFmtId="0" fontId="43" fillId="37" borderId="62" xfId="47" quotePrefix="1" applyFont="1" applyFill="1" applyBorder="1" applyAlignment="1" applyProtection="1">
      <alignment horizontal="left" vertical="center"/>
      <protection hidden="1"/>
    </xf>
    <xf numFmtId="0" fontId="43" fillId="37" borderId="82" xfId="47" quotePrefix="1" applyFont="1" applyFill="1" applyBorder="1" applyProtection="1">
      <alignment vertical="center"/>
      <protection hidden="1"/>
    </xf>
    <xf numFmtId="0" fontId="43" fillId="37" borderId="74" xfId="47" quotePrefix="1" applyFont="1" applyFill="1" applyBorder="1" applyProtection="1">
      <alignment vertical="center"/>
      <protection hidden="1"/>
    </xf>
    <xf numFmtId="0" fontId="43" fillId="37" borderId="82" xfId="47" applyFont="1" applyFill="1" applyBorder="1" applyProtection="1">
      <alignment vertical="center"/>
      <protection hidden="1"/>
    </xf>
    <xf numFmtId="0" fontId="43" fillId="37" borderId="88" xfId="47" applyFont="1" applyFill="1" applyBorder="1" applyProtection="1">
      <alignment vertical="center"/>
      <protection hidden="1"/>
    </xf>
    <xf numFmtId="0" fontId="43" fillId="37" borderId="59" xfId="47" applyFont="1" applyFill="1" applyBorder="1" applyProtection="1">
      <alignment vertical="center"/>
      <protection hidden="1"/>
    </xf>
    <xf numFmtId="0" fontId="123" fillId="37" borderId="62" xfId="47" applyFont="1" applyFill="1" applyBorder="1" applyAlignment="1" applyProtection="1">
      <alignment horizontal="center" vertical="center"/>
      <protection hidden="1"/>
    </xf>
    <xf numFmtId="0" fontId="31" fillId="37" borderId="60" xfId="47" applyFont="1" applyFill="1" applyBorder="1" applyProtection="1">
      <alignment vertical="center"/>
      <protection hidden="1"/>
    </xf>
    <xf numFmtId="0" fontId="0" fillId="37" borderId="83" xfId="47" applyFont="1" applyFill="1" applyBorder="1" applyAlignment="1" applyProtection="1">
      <alignment horizontal="left" vertical="center"/>
      <protection hidden="1"/>
    </xf>
    <xf numFmtId="0" fontId="31" fillId="37" borderId="83" xfId="47" applyFont="1" applyFill="1" applyBorder="1" applyProtection="1">
      <alignment vertical="center"/>
      <protection hidden="1"/>
    </xf>
    <xf numFmtId="0" fontId="31" fillId="37" borderId="76" xfId="47" applyFont="1" applyFill="1" applyBorder="1" applyProtection="1">
      <alignment vertical="center"/>
      <protection hidden="1"/>
    </xf>
    <xf numFmtId="0" fontId="0" fillId="37" borderId="122" xfId="47" applyFont="1" applyFill="1" applyBorder="1" applyAlignment="1" applyProtection="1">
      <alignment horizontal="left" vertical="center"/>
      <protection hidden="1"/>
    </xf>
    <xf numFmtId="0" fontId="0" fillId="37" borderId="122" xfId="47" applyFont="1" applyFill="1" applyBorder="1" applyProtection="1">
      <alignment vertical="center"/>
      <protection hidden="1"/>
    </xf>
    <xf numFmtId="0" fontId="24" fillId="37" borderId="79" xfId="47" applyFont="1" applyFill="1" applyBorder="1" applyProtection="1">
      <alignment vertical="center"/>
      <protection hidden="1"/>
    </xf>
    <xf numFmtId="0" fontId="124" fillId="37" borderId="60" xfId="28" applyFont="1" applyFill="1" applyBorder="1" applyAlignment="1" applyProtection="1">
      <alignment horizontal="center" vertical="center"/>
      <protection hidden="1"/>
    </xf>
    <xf numFmtId="0" fontId="43" fillId="25" borderId="56" xfId="47" applyFont="1" applyFill="1" applyBorder="1" applyProtection="1">
      <alignment vertical="center"/>
      <protection hidden="1"/>
    </xf>
    <xf numFmtId="0" fontId="24" fillId="0" borderId="10" xfId="0" applyFont="1" applyBorder="1">
      <alignment vertical="center"/>
    </xf>
    <xf numFmtId="182" fontId="46" fillId="37" borderId="128" xfId="47" applyNumberFormat="1" applyFont="1" applyFill="1" applyBorder="1" applyAlignment="1" applyProtection="1">
      <alignment horizontal="center" vertical="center"/>
      <protection hidden="1"/>
    </xf>
    <xf numFmtId="182" fontId="46" fillId="37" borderId="122" xfId="47" applyNumberFormat="1" applyFont="1" applyFill="1" applyBorder="1" applyAlignment="1" applyProtection="1">
      <alignment horizontal="center" vertical="center"/>
      <protection hidden="1"/>
    </xf>
    <xf numFmtId="179" fontId="38" fillId="33" borderId="65" xfId="47" applyNumberFormat="1" applyFont="1" applyFill="1" applyBorder="1" applyAlignment="1" applyProtection="1">
      <alignment horizontal="left" vertical="center"/>
      <protection hidden="1"/>
    </xf>
    <xf numFmtId="0" fontId="58" fillId="0" borderId="17" xfId="0" applyFont="1" applyBorder="1" applyProtection="1">
      <alignment vertical="center"/>
      <protection hidden="1"/>
    </xf>
    <xf numFmtId="0" fontId="47" fillId="0" borderId="81" xfId="0" applyFont="1" applyBorder="1" applyProtection="1">
      <alignment vertical="center"/>
      <protection hidden="1"/>
    </xf>
    <xf numFmtId="0" fontId="129" fillId="0" borderId="0" xfId="0" applyFont="1" applyProtection="1">
      <alignment vertical="center"/>
      <protection hidden="1"/>
    </xf>
    <xf numFmtId="0" fontId="130" fillId="37" borderId="122" xfId="28" applyFont="1" applyFill="1" applyBorder="1" applyAlignment="1" applyProtection="1">
      <alignment horizontal="left" vertical="center"/>
      <protection hidden="1"/>
    </xf>
    <xf numFmtId="0" fontId="34" fillId="38" borderId="10" xfId="0" applyFont="1" applyFill="1" applyBorder="1" applyAlignment="1" applyProtection="1">
      <alignment horizontal="center" vertical="center"/>
      <protection locked="0" hidden="1"/>
    </xf>
    <xf numFmtId="0" fontId="0" fillId="38" borderId="0" xfId="0" applyFill="1" applyAlignment="1">
      <alignment horizontal="left" vertical="center"/>
    </xf>
    <xf numFmtId="0" fontId="83" fillId="40" borderId="63" xfId="0" applyFont="1" applyFill="1" applyBorder="1" applyProtection="1">
      <alignment vertical="center"/>
      <protection hidden="1"/>
    </xf>
    <xf numFmtId="49" fontId="46" fillId="0" borderId="0" xfId="0" applyNumberFormat="1" applyFont="1" applyAlignment="1">
      <alignment horizontal="left" vertical="center"/>
    </xf>
    <xf numFmtId="0" fontId="29" fillId="25" borderId="141" xfId="0" applyFont="1" applyFill="1" applyBorder="1" applyAlignment="1" applyProtection="1">
      <alignment horizontal="left" vertical="center"/>
      <protection hidden="1"/>
    </xf>
    <xf numFmtId="0" fontId="29" fillId="29" borderId="10" xfId="0" applyFont="1" applyFill="1" applyBorder="1" applyAlignment="1" applyProtection="1">
      <alignment horizontal="centerContinuous" vertical="center"/>
      <protection hidden="1"/>
    </xf>
    <xf numFmtId="0" fontId="29" fillId="25" borderId="100" xfId="0" applyFont="1" applyFill="1" applyBorder="1" applyAlignment="1" applyProtection="1">
      <alignment vertical="center" wrapText="1"/>
      <protection hidden="1"/>
    </xf>
    <xf numFmtId="2" fontId="29" fillId="29" borderId="27" xfId="0" applyNumberFormat="1" applyFont="1" applyFill="1" applyBorder="1" applyAlignment="1" applyProtection="1">
      <alignment horizontal="left" vertical="center"/>
      <protection hidden="1"/>
    </xf>
    <xf numFmtId="190" fontId="27" fillId="25" borderId="97" xfId="0" applyNumberFormat="1" applyFont="1" applyFill="1" applyBorder="1" applyAlignment="1" applyProtection="1">
      <alignment horizontal="center" vertical="center"/>
      <protection hidden="1"/>
    </xf>
    <xf numFmtId="190" fontId="27" fillId="25" borderId="101" xfId="0" applyNumberFormat="1" applyFont="1" applyFill="1" applyBorder="1" applyAlignment="1" applyProtection="1">
      <alignment horizontal="center" vertical="center"/>
      <protection hidden="1"/>
    </xf>
    <xf numFmtId="190" fontId="27" fillId="25" borderId="102" xfId="0" applyNumberFormat="1" applyFont="1" applyFill="1" applyBorder="1" applyAlignment="1" applyProtection="1">
      <alignment horizontal="center" vertical="center"/>
      <protection hidden="1"/>
    </xf>
    <xf numFmtId="0" fontId="0" fillId="0" borderId="61" xfId="0" applyBorder="1">
      <alignment vertical="center"/>
    </xf>
    <xf numFmtId="186" fontId="27" fillId="38" borderId="91" xfId="0" applyNumberFormat="1" applyFont="1" applyFill="1" applyBorder="1" applyAlignment="1" applyProtection="1">
      <alignment horizontal="center" vertical="center"/>
      <protection locked="0" hidden="1"/>
    </xf>
    <xf numFmtId="0" fontId="119" fillId="40" borderId="10" xfId="47" applyFill="1" applyBorder="1">
      <alignment vertical="center"/>
    </xf>
    <xf numFmtId="0" fontId="127" fillId="0" borderId="10" xfId="0" applyFont="1" applyBorder="1" applyAlignment="1" applyProtection="1">
      <alignment horizontal="left"/>
      <protection hidden="1"/>
    </xf>
    <xf numFmtId="0" fontId="47" fillId="0" borderId="10" xfId="0" applyFont="1" applyBorder="1" applyAlignment="1" applyProtection="1">
      <alignment horizontal="right"/>
      <protection hidden="1"/>
    </xf>
    <xf numFmtId="0" fontId="127" fillId="0" borderId="10" xfId="0" applyFont="1" applyBorder="1" applyAlignment="1" applyProtection="1">
      <alignment horizontal="left" vertical="center"/>
      <protection hidden="1"/>
    </xf>
    <xf numFmtId="0" fontId="29" fillId="25" borderId="105" xfId="0" applyFont="1" applyFill="1" applyBorder="1" applyAlignment="1" applyProtection="1">
      <alignment horizontal="left" vertical="center" wrapText="1"/>
      <protection hidden="1"/>
    </xf>
    <xf numFmtId="0" fontId="29" fillId="34" borderId="0" xfId="0" applyFont="1" applyFill="1" applyAlignment="1" applyProtection="1">
      <alignment horizontal="left" wrapText="1"/>
      <protection hidden="1"/>
    </xf>
    <xf numFmtId="0" fontId="29" fillId="25" borderId="142" xfId="0" applyFont="1" applyFill="1" applyBorder="1" applyAlignment="1" applyProtection="1">
      <alignment horizontal="centerContinuous" vertical="center"/>
      <protection hidden="1"/>
    </xf>
    <xf numFmtId="0" fontId="29" fillId="25" borderId="13" xfId="0" applyFont="1" applyFill="1" applyBorder="1" applyAlignment="1" applyProtection="1">
      <alignment vertical="center" wrapText="1"/>
      <protection hidden="1"/>
    </xf>
    <xf numFmtId="0" fontId="29" fillId="25" borderId="14" xfId="0" applyFont="1" applyFill="1" applyBorder="1" applyAlignment="1" applyProtection="1">
      <alignment vertical="center" wrapText="1"/>
      <protection hidden="1"/>
    </xf>
    <xf numFmtId="0" fontId="29" fillId="25" borderId="138" xfId="0" applyFont="1" applyFill="1" applyBorder="1" applyProtection="1">
      <alignment vertical="center"/>
      <protection hidden="1"/>
    </xf>
    <xf numFmtId="0" fontId="29" fillId="25" borderId="13" xfId="0" applyFont="1" applyFill="1" applyBorder="1" applyProtection="1">
      <alignment vertical="center"/>
      <protection hidden="1"/>
    </xf>
    <xf numFmtId="0" fontId="29" fillId="25" borderId="98" xfId="0" applyFont="1" applyFill="1" applyBorder="1" applyProtection="1">
      <alignment vertical="center"/>
      <protection hidden="1"/>
    </xf>
    <xf numFmtId="0" fontId="29" fillId="25" borderId="99" xfId="0" applyFont="1" applyFill="1" applyBorder="1" applyProtection="1">
      <alignment vertical="center"/>
      <protection hidden="1"/>
    </xf>
    <xf numFmtId="181" fontId="0" fillId="0" borderId="10" xfId="0" applyNumberFormat="1" applyBorder="1">
      <alignment vertical="center"/>
    </xf>
    <xf numFmtId="181" fontId="0" fillId="0" borderId="52" xfId="0" applyNumberFormat="1" applyBorder="1">
      <alignment vertical="center"/>
    </xf>
    <xf numFmtId="0" fontId="0" fillId="0" borderId="10" xfId="0" applyBorder="1" applyAlignment="1">
      <alignment horizontal="center" vertical="center"/>
    </xf>
    <xf numFmtId="0" fontId="0" fillId="37" borderId="122" xfId="47" applyFont="1" applyFill="1" applyBorder="1" applyAlignment="1" applyProtection="1">
      <alignment vertical="center" shrinkToFit="1"/>
      <protection hidden="1"/>
    </xf>
    <xf numFmtId="0" fontId="0" fillId="37" borderId="127" xfId="47" applyFont="1" applyFill="1" applyBorder="1" applyAlignment="1" applyProtection="1">
      <alignment vertical="center" shrinkToFit="1"/>
      <protection hidden="1"/>
    </xf>
    <xf numFmtId="0" fontId="24" fillId="37" borderId="79" xfId="47" applyFont="1" applyFill="1" applyBorder="1" applyAlignment="1" applyProtection="1">
      <alignment vertical="center" shrinkToFit="1"/>
      <protection hidden="1"/>
    </xf>
    <xf numFmtId="0" fontId="29" fillId="25" borderId="14" xfId="0" applyFont="1" applyFill="1" applyBorder="1" applyProtection="1">
      <alignment vertical="center"/>
      <protection hidden="1"/>
    </xf>
    <xf numFmtId="179" fontId="37" fillId="0" borderId="0" xfId="47" applyNumberFormat="1" applyFont="1" applyAlignment="1" applyProtection="1">
      <alignment horizontal="left"/>
      <protection hidden="1"/>
    </xf>
    <xf numFmtId="179" fontId="38" fillId="33" borderId="143" xfId="47" applyNumberFormat="1" applyFont="1" applyFill="1" applyBorder="1" applyAlignment="1" applyProtection="1">
      <alignment horizontal="left" vertical="center"/>
      <protection hidden="1"/>
    </xf>
    <xf numFmtId="0" fontId="61" fillId="30" borderId="86" xfId="0" applyFont="1" applyFill="1" applyBorder="1" applyProtection="1">
      <alignment vertical="center"/>
      <protection hidden="1"/>
    </xf>
    <xf numFmtId="0" fontId="105" fillId="30" borderId="123" xfId="0" applyFont="1" applyFill="1" applyBorder="1" applyAlignment="1" applyProtection="1">
      <alignment horizontal="left" vertical="center"/>
      <protection hidden="1"/>
    </xf>
    <xf numFmtId="181" fontId="61" fillId="30" borderId="124" xfId="0" applyNumberFormat="1" applyFont="1" applyFill="1" applyBorder="1" applyAlignment="1" applyProtection="1">
      <alignment horizontal="center" vertical="center"/>
      <protection hidden="1"/>
    </xf>
    <xf numFmtId="179" fontId="38" fillId="30" borderId="86" xfId="0" applyNumberFormat="1" applyFont="1" applyFill="1" applyBorder="1" applyAlignment="1" applyProtection="1">
      <alignment horizontal="left" vertical="center"/>
      <protection hidden="1"/>
    </xf>
    <xf numFmtId="179" fontId="38" fillId="30" borderId="123" xfId="0" applyNumberFormat="1" applyFont="1" applyFill="1" applyBorder="1" applyAlignment="1" applyProtection="1">
      <alignment horizontal="left" vertical="center"/>
      <protection hidden="1"/>
    </xf>
    <xf numFmtId="188" fontId="126" fillId="30" borderId="145" xfId="0" applyNumberFormat="1" applyFont="1" applyFill="1" applyBorder="1" applyAlignment="1" applyProtection="1">
      <alignment horizontal="center" vertical="center"/>
      <protection hidden="1"/>
    </xf>
    <xf numFmtId="0" fontId="61" fillId="39" borderId="146" xfId="47" applyFont="1" applyFill="1" applyBorder="1" applyProtection="1">
      <alignment vertical="center"/>
      <protection hidden="1"/>
    </xf>
    <xf numFmtId="0" fontId="105" fillId="39" borderId="147" xfId="47" applyFont="1" applyFill="1" applyBorder="1" applyAlignment="1" applyProtection="1">
      <alignment horizontal="left" vertical="center"/>
      <protection hidden="1"/>
    </xf>
    <xf numFmtId="181" fontId="61" fillId="39" borderId="148" xfId="47" applyNumberFormat="1" applyFont="1" applyFill="1" applyBorder="1" applyAlignment="1" applyProtection="1">
      <alignment horizontal="center" vertical="center"/>
      <protection hidden="1"/>
    </xf>
    <xf numFmtId="179" fontId="38" fillId="39" borderId="146" xfId="47" applyNumberFormat="1" applyFont="1" applyFill="1" applyBorder="1" applyAlignment="1" applyProtection="1">
      <alignment horizontal="left" vertical="center"/>
      <protection hidden="1"/>
    </xf>
    <xf numFmtId="179" fontId="38" fillId="39" borderId="147" xfId="47" applyNumberFormat="1" applyFont="1" applyFill="1" applyBorder="1" applyAlignment="1" applyProtection="1">
      <alignment horizontal="left" vertical="center"/>
      <protection hidden="1"/>
    </xf>
    <xf numFmtId="179" fontId="38" fillId="39" borderId="147" xfId="47" applyNumberFormat="1" applyFont="1" applyFill="1" applyBorder="1" applyAlignment="1" applyProtection="1">
      <alignment horizontal="left"/>
      <protection hidden="1"/>
    </xf>
    <xf numFmtId="188" fontId="125" fillId="39" borderId="149" xfId="47" applyNumberFormat="1" applyFont="1" applyFill="1" applyBorder="1" applyAlignment="1" applyProtection="1">
      <alignment horizontal="center"/>
      <protection hidden="1"/>
    </xf>
    <xf numFmtId="0" fontId="43" fillId="29" borderId="150" xfId="0" applyFont="1" applyFill="1" applyBorder="1" applyProtection="1">
      <alignment vertical="center"/>
      <protection hidden="1"/>
    </xf>
    <xf numFmtId="0" fontId="24" fillId="29" borderId="151" xfId="0" applyFont="1" applyFill="1" applyBorder="1" applyAlignment="1" applyProtection="1">
      <alignment horizontal="left" vertical="center"/>
      <protection hidden="1"/>
    </xf>
    <xf numFmtId="0" fontId="0" fillId="29" borderId="152" xfId="0" applyFill="1" applyBorder="1" applyAlignment="1" applyProtection="1">
      <alignment horizontal="left" vertical="center"/>
      <protection hidden="1"/>
    </xf>
    <xf numFmtId="179" fontId="38" fillId="29" borderId="153" xfId="0" applyNumberFormat="1" applyFont="1" applyFill="1" applyBorder="1" applyAlignment="1" applyProtection="1">
      <alignment horizontal="left" vertical="center"/>
      <protection hidden="1"/>
    </xf>
    <xf numFmtId="179" fontId="38" fillId="29" borderId="151" xfId="0" applyNumberFormat="1" applyFont="1" applyFill="1" applyBorder="1" applyAlignment="1" applyProtection="1">
      <alignment horizontal="left" vertical="center"/>
      <protection hidden="1"/>
    </xf>
    <xf numFmtId="0" fontId="43" fillId="29" borderId="146" xfId="0" applyFont="1" applyFill="1" applyBorder="1" applyProtection="1">
      <alignment vertical="center"/>
      <protection hidden="1"/>
    </xf>
    <xf numFmtId="0" fontId="24" fillId="29" borderId="147" xfId="0" applyFont="1" applyFill="1" applyBorder="1" applyAlignment="1" applyProtection="1">
      <alignment horizontal="left" vertical="center"/>
      <protection hidden="1"/>
    </xf>
    <xf numFmtId="0" fontId="0" fillId="29" borderId="148" xfId="0" applyFill="1" applyBorder="1" applyAlignment="1" applyProtection="1">
      <alignment horizontal="left" vertical="center"/>
      <protection hidden="1"/>
    </xf>
    <xf numFmtId="179" fontId="38" fillId="29" borderId="146" xfId="0" applyNumberFormat="1" applyFont="1" applyFill="1" applyBorder="1" applyAlignment="1" applyProtection="1">
      <alignment horizontal="left" vertical="center"/>
      <protection hidden="1"/>
    </xf>
    <xf numFmtId="179" fontId="38" fillId="29" borderId="147" xfId="0" applyNumberFormat="1" applyFont="1" applyFill="1" applyBorder="1" applyAlignment="1" applyProtection="1">
      <alignment horizontal="left" vertical="center"/>
      <protection hidden="1"/>
    </xf>
    <xf numFmtId="188" fontId="46" fillId="29" borderId="149" xfId="0" applyNumberFormat="1" applyFont="1" applyFill="1" applyBorder="1" applyAlignment="1" applyProtection="1">
      <alignment horizontal="center" vertical="center"/>
      <protection hidden="1"/>
    </xf>
    <xf numFmtId="0" fontId="43" fillId="37" borderId="155" xfId="47" quotePrefix="1" applyFont="1" applyFill="1" applyBorder="1" applyProtection="1">
      <alignment vertical="center"/>
      <protection hidden="1"/>
    </xf>
    <xf numFmtId="0" fontId="24" fillId="37" borderId="47" xfId="47" quotePrefix="1" applyFont="1" applyFill="1" applyBorder="1" applyProtection="1">
      <alignment vertical="center"/>
      <protection hidden="1"/>
    </xf>
    <xf numFmtId="0" fontId="24" fillId="37" borderId="79" xfId="47" quotePrefix="1" applyFont="1" applyFill="1" applyBorder="1" applyProtection="1">
      <alignment vertical="center"/>
      <protection hidden="1"/>
    </xf>
    <xf numFmtId="0" fontId="24" fillId="37" borderId="89" xfId="47" applyFont="1" applyFill="1" applyBorder="1" applyProtection="1">
      <alignment vertical="center"/>
      <protection hidden="1"/>
    </xf>
    <xf numFmtId="0" fontId="24" fillId="37" borderId="90" xfId="47" applyFont="1" applyFill="1" applyBorder="1" applyProtection="1">
      <alignment vertical="center"/>
      <protection hidden="1"/>
    </xf>
    <xf numFmtId="0" fontId="43" fillId="37" borderId="77" xfId="47" quotePrefix="1" applyFont="1" applyFill="1" applyBorder="1" applyAlignment="1" applyProtection="1">
      <alignment horizontal="right" vertical="center"/>
      <protection hidden="1"/>
    </xf>
    <xf numFmtId="0" fontId="43" fillId="37" borderId="125" xfId="47" quotePrefix="1" applyFont="1" applyFill="1" applyBorder="1" applyAlignment="1" applyProtection="1">
      <alignment horizontal="right" vertical="center"/>
      <protection hidden="1"/>
    </xf>
    <xf numFmtId="188" fontId="46" fillId="29" borderId="154" xfId="0" applyNumberFormat="1" applyFont="1" applyFill="1" applyBorder="1" applyAlignment="1" applyProtection="1">
      <alignment horizontal="center" vertical="center"/>
      <protection hidden="1"/>
    </xf>
    <xf numFmtId="0" fontId="24" fillId="37" borderId="26" xfId="47" applyFont="1" applyFill="1" applyBorder="1" applyAlignment="1" applyProtection="1">
      <alignment vertical="top"/>
      <protection hidden="1"/>
    </xf>
    <xf numFmtId="0" fontId="24" fillId="37" borderId="79" xfId="47" applyFont="1" applyFill="1" applyBorder="1" applyAlignment="1" applyProtection="1">
      <alignment vertical="top"/>
      <protection hidden="1"/>
    </xf>
    <xf numFmtId="179" fontId="29" fillId="37" borderId="155" xfId="0" applyNumberFormat="1" applyFont="1" applyFill="1" applyBorder="1" applyAlignment="1" applyProtection="1">
      <alignment horizontal="left" vertical="center" wrapText="1"/>
      <protection locked="0"/>
    </xf>
    <xf numFmtId="179" fontId="29" fillId="37" borderId="156" xfId="0" applyNumberFormat="1" applyFont="1" applyFill="1" applyBorder="1" applyAlignment="1" applyProtection="1">
      <alignment horizontal="left" vertical="center" wrapText="1"/>
      <protection locked="0"/>
    </xf>
    <xf numFmtId="179" fontId="38" fillId="37" borderId="157" xfId="0" applyNumberFormat="1" applyFont="1" applyFill="1" applyBorder="1" applyAlignment="1" applyProtection="1">
      <alignment horizontal="left" wrapText="1"/>
      <protection locked="0"/>
    </xf>
    <xf numFmtId="179" fontId="29" fillId="37" borderId="77" xfId="0" applyNumberFormat="1" applyFont="1" applyFill="1" applyBorder="1" applyAlignment="1" applyProtection="1">
      <alignment horizontal="left" vertical="center" wrapText="1"/>
      <protection locked="0"/>
    </xf>
    <xf numFmtId="179" fontId="29" fillId="37" borderId="47" xfId="0" applyNumberFormat="1" applyFont="1" applyFill="1" applyBorder="1" applyAlignment="1" applyProtection="1">
      <alignment horizontal="left" vertical="center" wrapText="1"/>
      <protection locked="0"/>
    </xf>
    <xf numFmtId="179" fontId="38" fillId="37" borderId="27" xfId="0" applyNumberFormat="1" applyFont="1" applyFill="1" applyBorder="1" applyAlignment="1" applyProtection="1">
      <alignment horizontal="left" wrapText="1"/>
      <protection locked="0"/>
    </xf>
    <xf numFmtId="0" fontId="43" fillId="25" borderId="62" xfId="47" applyFont="1" applyFill="1" applyBorder="1" applyProtection="1">
      <alignment vertical="center"/>
      <protection hidden="1"/>
    </xf>
    <xf numFmtId="0" fontId="82" fillId="25" borderId="63" xfId="47" applyFont="1" applyFill="1" applyBorder="1" applyAlignment="1" applyProtection="1">
      <alignment horizontal="left" vertical="center"/>
      <protection hidden="1"/>
    </xf>
    <xf numFmtId="0" fontId="102" fillId="25" borderId="64" xfId="47" applyFont="1" applyFill="1" applyBorder="1" applyProtection="1">
      <alignment vertical="center"/>
      <protection hidden="1"/>
    </xf>
    <xf numFmtId="179" fontId="24" fillId="25" borderId="62" xfId="47" applyNumberFormat="1" applyFont="1" applyFill="1" applyBorder="1" applyAlignment="1" applyProtection="1">
      <alignment horizontal="centerContinuous" vertical="center"/>
      <protection hidden="1"/>
    </xf>
    <xf numFmtId="179" fontId="24" fillId="25" borderId="63" xfId="47" applyNumberFormat="1" applyFont="1" applyFill="1" applyBorder="1" applyAlignment="1" applyProtection="1">
      <alignment horizontal="centerContinuous" vertical="center"/>
      <protection hidden="1"/>
    </xf>
    <xf numFmtId="0" fontId="24" fillId="29" borderId="158" xfId="0" applyFont="1" applyFill="1" applyBorder="1" applyAlignment="1" applyProtection="1">
      <alignment horizontal="left" vertical="center"/>
      <protection hidden="1"/>
    </xf>
    <xf numFmtId="0" fontId="0" fillId="29" borderId="159" xfId="0" applyFill="1" applyBorder="1" applyAlignment="1" applyProtection="1">
      <alignment horizontal="left" vertical="center"/>
      <protection hidden="1"/>
    </xf>
    <xf numFmtId="179" fontId="38" fillId="29" borderId="150" xfId="0" applyNumberFormat="1" applyFont="1" applyFill="1" applyBorder="1" applyAlignment="1" applyProtection="1">
      <alignment horizontal="left" vertical="center"/>
      <protection hidden="1"/>
    </xf>
    <xf numFmtId="179" fontId="38" fillId="29" borderId="158" xfId="0" applyNumberFormat="1" applyFont="1" applyFill="1" applyBorder="1" applyAlignment="1" applyProtection="1">
      <alignment horizontal="left" vertical="center"/>
      <protection hidden="1"/>
    </xf>
    <xf numFmtId="188" fontId="46" fillId="29" borderId="160" xfId="0" applyNumberFormat="1" applyFont="1" applyFill="1" applyBorder="1" applyAlignment="1" applyProtection="1">
      <alignment horizontal="center" vertical="center"/>
      <protection hidden="1"/>
    </xf>
    <xf numFmtId="0" fontId="58" fillId="0" borderId="61" xfId="0" applyFont="1" applyBorder="1" applyProtection="1">
      <alignment vertical="center"/>
      <protection hidden="1"/>
    </xf>
    <xf numFmtId="0" fontId="58" fillId="0" borderId="80" xfId="0" applyFont="1" applyBorder="1" applyProtection="1">
      <alignment vertical="center"/>
      <protection hidden="1"/>
    </xf>
    <xf numFmtId="0" fontId="29" fillId="25" borderId="161" xfId="0" applyFont="1" applyFill="1" applyBorder="1" applyAlignment="1" applyProtection="1">
      <alignment horizontal="centerContinuous" vertical="center"/>
      <protection hidden="1"/>
    </xf>
    <xf numFmtId="186" fontId="27" fillId="29" borderId="48" xfId="0" applyNumberFormat="1" applyFont="1" applyFill="1" applyBorder="1" applyAlignment="1" applyProtection="1">
      <alignment horizontal="center" vertical="center"/>
      <protection hidden="1"/>
    </xf>
    <xf numFmtId="9" fontId="29" fillId="25" borderId="108" xfId="0" applyNumberFormat="1" applyFont="1" applyFill="1" applyBorder="1" applyAlignment="1" applyProtection="1">
      <alignment horizontal="center" vertical="center"/>
      <protection locked="0" hidden="1"/>
    </xf>
    <xf numFmtId="0" fontId="29" fillId="41" borderId="47" xfId="0" applyFont="1" applyFill="1" applyBorder="1" applyAlignment="1" applyProtection="1">
      <alignment horizontal="center" vertical="center"/>
      <protection hidden="1"/>
    </xf>
    <xf numFmtId="0" fontId="29" fillId="41" borderId="47" xfId="0" applyFont="1" applyFill="1" applyBorder="1" applyAlignment="1" applyProtection="1">
      <alignment horizontal="centerContinuous" vertical="center"/>
      <protection hidden="1"/>
    </xf>
    <xf numFmtId="0" fontId="29" fillId="41" borderId="27" xfId="0" applyFont="1" applyFill="1" applyBorder="1" applyAlignment="1" applyProtection="1">
      <alignment horizontal="centerContinuous" vertical="center"/>
      <protection hidden="1"/>
    </xf>
    <xf numFmtId="0" fontId="29" fillId="25" borderId="78" xfId="0" applyFont="1" applyFill="1" applyBorder="1" applyAlignment="1" applyProtection="1">
      <alignment horizontal="centerContinuous" vertical="center"/>
      <protection hidden="1"/>
    </xf>
    <xf numFmtId="0" fontId="29" fillId="25" borderId="47" xfId="0" applyFont="1" applyFill="1" applyBorder="1" applyAlignment="1" applyProtection="1">
      <alignment horizontal="center" vertical="center"/>
      <protection hidden="1"/>
    </xf>
    <xf numFmtId="0" fontId="119" fillId="42" borderId="10" xfId="47" applyFill="1" applyBorder="1">
      <alignment vertical="center"/>
    </xf>
    <xf numFmtId="0" fontId="0" fillId="39" borderId="10" xfId="0" applyFill="1" applyBorder="1">
      <alignment vertical="center"/>
    </xf>
    <xf numFmtId="0" fontId="136" fillId="31" borderId="163" xfId="0" applyFont="1" applyFill="1" applyBorder="1" applyProtection="1">
      <alignment vertical="center"/>
      <protection hidden="1"/>
    </xf>
    <xf numFmtId="0" fontId="28" fillId="0" borderId="0" xfId="0" applyFont="1">
      <alignment vertical="center"/>
    </xf>
    <xf numFmtId="0" fontId="47" fillId="0" borderId="60" xfId="0" applyFont="1" applyBorder="1">
      <alignment vertical="center"/>
    </xf>
    <xf numFmtId="0" fontId="135" fillId="0" borderId="0" xfId="0" applyFont="1">
      <alignment vertical="center"/>
    </xf>
    <xf numFmtId="0" fontId="0" fillId="0" borderId="60" xfId="0" applyBorder="1">
      <alignment vertical="center"/>
    </xf>
    <xf numFmtId="0" fontId="139" fillId="31" borderId="163" xfId="0" applyFont="1" applyFill="1" applyBorder="1" applyProtection="1">
      <alignment vertical="center"/>
      <protection hidden="1"/>
    </xf>
    <xf numFmtId="0" fontId="138" fillId="31" borderId="82" xfId="0" applyFont="1" applyFill="1" applyBorder="1" applyProtection="1">
      <alignment vertical="center"/>
      <protection hidden="1"/>
    </xf>
    <xf numFmtId="0" fontId="140" fillId="31" borderId="82" xfId="0" applyFont="1" applyFill="1" applyBorder="1" applyProtection="1">
      <alignment vertical="center"/>
      <protection hidden="1"/>
    </xf>
    <xf numFmtId="0" fontId="47" fillId="0" borderId="61" xfId="0" applyFont="1" applyBorder="1">
      <alignment vertical="center"/>
    </xf>
    <xf numFmtId="0" fontId="28" fillId="0" borderId="61" xfId="0" applyFont="1" applyBorder="1">
      <alignment vertical="center"/>
    </xf>
    <xf numFmtId="0" fontId="135" fillId="0" borderId="0" xfId="0" applyFont="1" applyAlignment="1">
      <alignment horizontal="right" vertical="center"/>
    </xf>
    <xf numFmtId="181" fontId="135" fillId="0" borderId="60" xfId="0" applyNumberFormat="1" applyFont="1" applyBorder="1" applyAlignment="1">
      <alignment horizontal="left" vertical="center"/>
    </xf>
    <xf numFmtId="181" fontId="135" fillId="0" borderId="0" xfId="0" applyNumberFormat="1" applyFont="1" applyAlignment="1">
      <alignment horizontal="left" vertical="center"/>
    </xf>
    <xf numFmtId="0" fontId="29" fillId="0" borderId="0" xfId="0" applyFont="1" applyAlignment="1">
      <alignment horizontal="left" vertical="center"/>
    </xf>
    <xf numFmtId="0" fontId="37" fillId="0" borderId="0" xfId="0" applyFont="1" applyAlignment="1" applyProtection="1">
      <alignment horizontal="left" vertical="center"/>
      <protection hidden="1"/>
    </xf>
    <xf numFmtId="0" fontId="141" fillId="0" borderId="0" xfId="47" applyFont="1">
      <alignment vertical="center"/>
    </xf>
    <xf numFmtId="185" fontId="0" fillId="0" borderId="10" xfId="34" applyNumberFormat="1" applyFont="1" applyBorder="1" applyAlignment="1" applyProtection="1">
      <alignment horizontal="center" vertical="center"/>
      <protection hidden="1"/>
    </xf>
    <xf numFmtId="0" fontId="142" fillId="0" borderId="0" xfId="47" applyFont="1">
      <alignment vertical="center"/>
    </xf>
    <xf numFmtId="184" fontId="29" fillId="25" borderId="27" xfId="0" applyNumberFormat="1" applyFont="1" applyFill="1" applyBorder="1" applyProtection="1">
      <alignment vertical="center"/>
      <protection hidden="1"/>
    </xf>
    <xf numFmtId="0" fontId="0" fillId="0" borderId="26" xfId="0" applyBorder="1">
      <alignment vertical="center"/>
    </xf>
    <xf numFmtId="185" fontId="29" fillId="0" borderId="26" xfId="34" applyNumberFormat="1" applyFont="1" applyBorder="1" applyAlignment="1" applyProtection="1">
      <alignment horizontal="center" vertical="center"/>
      <protection hidden="1"/>
    </xf>
    <xf numFmtId="0" fontId="115" fillId="25" borderId="99" xfId="0" applyFont="1" applyFill="1" applyBorder="1" applyAlignment="1" applyProtection="1">
      <alignment horizontal="left" vertical="center"/>
      <protection hidden="1"/>
    </xf>
    <xf numFmtId="0" fontId="115" fillId="25" borderId="100" xfId="0" applyFont="1" applyFill="1" applyBorder="1" applyAlignment="1" applyProtection="1">
      <alignment horizontal="left" vertical="center"/>
      <protection hidden="1"/>
    </xf>
    <xf numFmtId="0" fontId="115" fillId="25" borderId="13" xfId="0" applyFont="1" applyFill="1" applyBorder="1" applyAlignment="1" applyProtection="1">
      <alignment horizontal="left" vertical="center"/>
      <protection hidden="1"/>
    </xf>
    <xf numFmtId="0" fontId="115" fillId="25" borderId="14" xfId="0" applyFont="1" applyFill="1" applyBorder="1" applyAlignment="1" applyProtection="1">
      <alignment horizontal="left" vertical="center"/>
      <protection hidden="1"/>
    </xf>
    <xf numFmtId="0" fontId="115" fillId="25" borderId="105" xfId="0" applyFont="1" applyFill="1" applyBorder="1" applyAlignment="1" applyProtection="1">
      <alignment horizontal="left" vertical="center"/>
      <protection hidden="1"/>
    </xf>
    <xf numFmtId="0" fontId="115" fillId="25" borderId="104" xfId="0" applyFont="1" applyFill="1" applyBorder="1" applyAlignment="1" applyProtection="1">
      <alignment horizontal="left" vertical="center"/>
      <protection hidden="1"/>
    </xf>
    <xf numFmtId="0" fontId="29" fillId="25" borderId="92" xfId="0" applyFont="1" applyFill="1" applyBorder="1" applyAlignment="1" applyProtection="1">
      <alignment horizontal="center" vertical="center"/>
      <protection hidden="1"/>
    </xf>
    <xf numFmtId="0" fontId="29" fillId="25" borderId="164" xfId="0" applyFont="1" applyFill="1" applyBorder="1" applyAlignment="1" applyProtection="1">
      <alignment horizontal="center" vertical="center"/>
      <protection hidden="1"/>
    </xf>
    <xf numFmtId="0" fontId="29" fillId="25" borderId="161" xfId="0" applyFont="1" applyFill="1" applyBorder="1" applyAlignment="1" applyProtection="1">
      <alignment horizontal="center" vertical="center"/>
      <protection hidden="1"/>
    </xf>
    <xf numFmtId="0" fontId="29" fillId="25" borderId="105" xfId="0" applyFont="1" applyFill="1" applyBorder="1" applyAlignment="1" applyProtection="1">
      <alignment vertical="center" wrapText="1"/>
      <protection hidden="1"/>
    </xf>
    <xf numFmtId="0" fontId="29" fillId="25" borderId="104" xfId="0" applyFont="1" applyFill="1" applyBorder="1" applyAlignment="1" applyProtection="1">
      <alignment vertical="center" wrapText="1"/>
      <protection hidden="1"/>
    </xf>
    <xf numFmtId="0" fontId="29" fillId="25" borderId="103" xfId="0" applyFont="1" applyFill="1" applyBorder="1" applyProtection="1">
      <alignment vertical="center"/>
      <protection hidden="1"/>
    </xf>
    <xf numFmtId="186" fontId="27" fillId="29" borderId="10" xfId="0" applyNumberFormat="1" applyFont="1" applyFill="1" applyBorder="1" applyAlignment="1">
      <alignment horizontal="center" vertical="center"/>
    </xf>
    <xf numFmtId="186" fontId="27" fillId="29" borderId="48" xfId="0" applyNumberFormat="1" applyFont="1" applyFill="1" applyBorder="1" applyAlignment="1">
      <alignment horizontal="center" vertical="center"/>
    </xf>
    <xf numFmtId="2" fontId="29" fillId="29" borderId="27" xfId="0" applyNumberFormat="1" applyFont="1" applyFill="1" applyBorder="1" applyAlignment="1" applyProtection="1">
      <alignment horizontal="centerContinuous" vertical="center"/>
      <protection hidden="1"/>
    </xf>
    <xf numFmtId="0" fontId="29" fillId="29" borderId="50" xfId="0" applyFont="1" applyFill="1" applyBorder="1" applyAlignment="1" applyProtection="1">
      <alignment horizontal="centerContinuous" vertical="center"/>
      <protection hidden="1"/>
    </xf>
    <xf numFmtId="0" fontId="27" fillId="25" borderId="165" xfId="0" applyFont="1" applyFill="1" applyBorder="1" applyAlignment="1" applyProtection="1">
      <alignment horizontal="center" vertical="center"/>
      <protection hidden="1"/>
    </xf>
    <xf numFmtId="0" fontId="27" fillId="25" borderId="103" xfId="0" applyFont="1" applyFill="1" applyBorder="1" applyAlignment="1" applyProtection="1">
      <alignment horizontal="center" vertical="center"/>
      <protection hidden="1"/>
    </xf>
    <xf numFmtId="0" fontId="8" fillId="37" borderId="122" xfId="47" applyFont="1" applyFill="1" applyBorder="1" applyProtection="1">
      <alignment vertical="center"/>
      <protection hidden="1"/>
    </xf>
    <xf numFmtId="0" fontId="8" fillId="37" borderId="122" xfId="47" applyFont="1" applyFill="1" applyBorder="1" applyAlignment="1" applyProtection="1">
      <alignment vertical="center" shrinkToFit="1"/>
      <protection hidden="1"/>
    </xf>
    <xf numFmtId="0" fontId="24" fillId="37" borderId="60" xfId="47" applyFont="1" applyFill="1" applyBorder="1" applyProtection="1">
      <alignment vertical="center"/>
      <protection hidden="1"/>
    </xf>
    <xf numFmtId="0" fontId="24" fillId="37" borderId="83" xfId="47" applyFont="1" applyFill="1" applyBorder="1" applyProtection="1">
      <alignment vertical="center"/>
      <protection hidden="1"/>
    </xf>
    <xf numFmtId="0" fontId="8" fillId="37" borderId="129" xfId="47" applyFont="1" applyFill="1" applyBorder="1" applyAlignment="1" applyProtection="1">
      <alignment horizontal="left" vertical="center"/>
      <protection hidden="1"/>
    </xf>
    <xf numFmtId="0" fontId="29" fillId="25" borderId="103" xfId="0" applyFont="1" applyFill="1" applyBorder="1" applyAlignment="1" applyProtection="1">
      <alignment horizontal="left" vertical="center"/>
      <protection hidden="1"/>
    </xf>
    <xf numFmtId="0" fontId="43" fillId="25" borderId="47" xfId="0" applyNumberFormat="1" applyFont="1" applyFill="1" applyBorder="1" applyAlignment="1" applyProtection="1">
      <alignment horizontal="center" vertical="center" wrapText="1"/>
      <protection hidden="1"/>
    </xf>
    <xf numFmtId="0" fontId="29" fillId="29" borderId="47" xfId="0" applyFont="1" applyFill="1" applyBorder="1" applyAlignment="1" applyProtection="1">
      <alignment vertical="center"/>
      <protection hidden="1"/>
    </xf>
    <xf numFmtId="0" fontId="29" fillId="25" borderId="98" xfId="0" applyFont="1" applyFill="1" applyBorder="1" applyAlignment="1" applyProtection="1">
      <alignment vertical="center"/>
      <protection hidden="1"/>
    </xf>
    <xf numFmtId="0" fontId="29" fillId="25" borderId="99" xfId="0" applyFont="1" applyFill="1" applyBorder="1" applyAlignment="1" applyProtection="1">
      <alignment vertical="center"/>
      <protection hidden="1"/>
    </xf>
    <xf numFmtId="0" fontId="29" fillId="25" borderId="12" xfId="0" applyFont="1" applyFill="1" applyBorder="1" applyAlignment="1" applyProtection="1">
      <alignment vertical="center"/>
      <protection hidden="1"/>
    </xf>
    <xf numFmtId="0" fontId="29" fillId="25" borderId="13" xfId="0" applyFont="1" applyFill="1" applyBorder="1" applyAlignment="1" applyProtection="1">
      <alignment vertical="center"/>
      <protection hidden="1"/>
    </xf>
    <xf numFmtId="0" fontId="143" fillId="37" borderId="0" xfId="0" applyFont="1" applyFill="1">
      <alignment vertical="center"/>
    </xf>
    <xf numFmtId="0" fontId="29" fillId="25" borderId="99" xfId="0" applyFont="1" applyFill="1" applyBorder="1" applyAlignment="1" applyProtection="1">
      <alignment horizontal="left" vertical="center"/>
      <protection hidden="1"/>
    </xf>
    <xf numFmtId="56" fontId="62" fillId="28" borderId="166" xfId="0" applyNumberFormat="1" applyFont="1" applyFill="1" applyBorder="1" applyProtection="1">
      <alignment vertical="center"/>
      <protection hidden="1"/>
    </xf>
    <xf numFmtId="0" fontId="62" fillId="28" borderId="167" xfId="0" applyFont="1" applyFill="1" applyBorder="1" applyAlignment="1" applyProtection="1">
      <alignment horizontal="left" vertical="center"/>
      <protection hidden="1"/>
    </xf>
    <xf numFmtId="0" fontId="62" fillId="28" borderId="168" xfId="0" applyFont="1" applyFill="1" applyBorder="1" applyAlignment="1" applyProtection="1">
      <alignment horizontal="left" vertical="center"/>
      <protection hidden="1"/>
    </xf>
    <xf numFmtId="56" fontId="62" fillId="28" borderId="56" xfId="0" applyNumberFormat="1" applyFont="1" applyFill="1" applyBorder="1" applyProtection="1">
      <alignment vertical="center"/>
      <protection hidden="1"/>
    </xf>
    <xf numFmtId="0" fontId="62" fillId="28" borderId="57" xfId="0" applyFont="1" applyFill="1" applyBorder="1" applyAlignment="1" applyProtection="1">
      <alignment horizontal="left" vertical="center"/>
      <protection hidden="1"/>
    </xf>
    <xf numFmtId="0" fontId="62" fillId="28" borderId="58" xfId="0" applyFont="1" applyFill="1" applyBorder="1" applyAlignment="1" applyProtection="1">
      <alignment horizontal="left" vertical="center"/>
      <protection hidden="1"/>
    </xf>
    <xf numFmtId="0" fontId="62" fillId="28" borderId="166" xfId="0" applyFont="1" applyFill="1" applyBorder="1" applyProtection="1">
      <alignment vertical="center"/>
      <protection hidden="1"/>
    </xf>
    <xf numFmtId="0" fontId="78" fillId="28" borderId="167" xfId="0" applyFont="1" applyFill="1" applyBorder="1" applyAlignment="1" applyProtection="1">
      <alignment horizontal="right" vertical="center"/>
      <protection hidden="1"/>
    </xf>
    <xf numFmtId="0" fontId="78" fillId="28" borderId="167" xfId="0" applyFont="1" applyFill="1" applyBorder="1" applyProtection="1">
      <alignment vertical="center"/>
      <protection hidden="1"/>
    </xf>
    <xf numFmtId="0" fontId="79" fillId="28" borderId="167" xfId="0" applyFont="1" applyFill="1" applyBorder="1" applyProtection="1">
      <alignment vertical="center"/>
      <protection hidden="1"/>
    </xf>
    <xf numFmtId="178" fontId="29" fillId="43" borderId="49" xfId="0" applyNumberFormat="1" applyFont="1" applyFill="1" applyBorder="1" applyAlignment="1" applyProtection="1">
      <alignment horizontal="left" vertical="center"/>
      <protection hidden="1"/>
    </xf>
    <xf numFmtId="186" fontId="27" fillId="43" borderId="91" xfId="0" applyNumberFormat="1" applyFont="1" applyFill="1" applyBorder="1" applyAlignment="1" applyProtection="1">
      <alignment horizontal="center" vertical="center"/>
      <protection locked="0" hidden="1"/>
    </xf>
    <xf numFmtId="0" fontId="29" fillId="25" borderId="98"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0" xfId="0" applyFont="1" applyFill="1" applyBorder="1" applyAlignment="1" applyProtection="1">
      <alignment horizontal="left" vertical="center"/>
      <protection hidden="1"/>
    </xf>
    <xf numFmtId="0" fontId="29" fillId="25" borderId="12"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0" fontId="29" fillId="25" borderId="98"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0" xfId="0" applyFont="1" applyFill="1" applyBorder="1" applyAlignment="1" applyProtection="1">
      <alignment horizontal="left" vertical="center"/>
      <protection hidden="1"/>
    </xf>
    <xf numFmtId="0" fontId="29" fillId="25" borderId="12"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186" fontId="27" fillId="29" borderId="48" xfId="0" applyNumberFormat="1" applyFont="1" applyFill="1" applyBorder="1" applyAlignment="1">
      <alignment horizontal="center" vertical="center"/>
    </xf>
    <xf numFmtId="185" fontId="29" fillId="0" borderId="0" xfId="34" applyNumberFormat="1" applyFont="1" applyBorder="1" applyAlignment="1" applyProtection="1">
      <alignment horizontal="center" vertical="center"/>
      <protection hidden="1"/>
    </xf>
    <xf numFmtId="0" fontId="0" fillId="0" borderId="0" xfId="0" applyFill="1">
      <alignment vertical="center"/>
    </xf>
    <xf numFmtId="0" fontId="29" fillId="0" borderId="0" xfId="0" applyFont="1" applyFill="1" applyBorder="1" applyAlignment="1" applyProtection="1">
      <alignment horizontal="center" vertical="center"/>
      <protection hidden="1"/>
    </xf>
    <xf numFmtId="0" fontId="43" fillId="0" borderId="0" xfId="0" applyFont="1" applyFill="1" applyBorder="1" applyAlignment="1" applyProtection="1">
      <alignment horizontal="center" vertical="center" wrapText="1"/>
      <protection hidden="1"/>
    </xf>
    <xf numFmtId="0" fontId="119" fillId="0" borderId="0" xfId="47" applyFill="1">
      <alignment vertical="center"/>
    </xf>
    <xf numFmtId="0" fontId="29" fillId="25" borderId="78" xfId="0" applyFont="1" applyFill="1" applyBorder="1" applyAlignment="1" applyProtection="1">
      <alignment horizontal="center" vertical="center"/>
      <protection hidden="1"/>
    </xf>
    <xf numFmtId="0" fontId="29" fillId="25" borderId="99" xfId="0" applyFont="1" applyFill="1" applyBorder="1" applyAlignment="1" applyProtection="1">
      <alignment vertical="center" wrapText="1"/>
      <protection hidden="1"/>
    </xf>
    <xf numFmtId="0" fontId="29" fillId="25" borderId="82" xfId="0" applyFont="1" applyFill="1" applyBorder="1" applyAlignment="1" applyProtection="1">
      <alignment vertical="center" wrapText="1"/>
      <protection hidden="1"/>
    </xf>
    <xf numFmtId="0" fontId="29" fillId="25" borderId="59" xfId="0" applyFont="1" applyFill="1" applyBorder="1" applyAlignment="1" applyProtection="1">
      <alignment vertical="center" wrapText="1"/>
      <protection hidden="1"/>
    </xf>
    <xf numFmtId="0" fontId="29" fillId="25" borderId="169" xfId="0" applyFont="1" applyFill="1" applyBorder="1" applyAlignment="1" applyProtection="1">
      <alignment vertical="center" wrapText="1"/>
      <protection hidden="1"/>
    </xf>
    <xf numFmtId="0" fontId="29" fillId="25" borderId="171" xfId="0" applyFont="1" applyFill="1" applyBorder="1" applyAlignment="1" applyProtection="1">
      <alignment vertical="center" wrapText="1"/>
      <protection hidden="1"/>
    </xf>
    <xf numFmtId="0" fontId="29" fillId="25" borderId="172" xfId="0" applyFont="1" applyFill="1" applyBorder="1" applyAlignment="1" applyProtection="1">
      <alignment vertical="center" wrapText="1"/>
      <protection hidden="1"/>
    </xf>
    <xf numFmtId="0" fontId="29" fillId="25" borderId="170" xfId="0" applyFont="1" applyFill="1" applyBorder="1" applyAlignment="1" applyProtection="1">
      <alignment vertical="center" wrapText="1"/>
      <protection hidden="1"/>
    </xf>
    <xf numFmtId="0" fontId="29" fillId="25" borderId="103"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9" borderId="49" xfId="0" applyFont="1" applyFill="1" applyBorder="1" applyAlignment="1" applyProtection="1">
      <alignment horizontal="centerContinuous" vertical="center"/>
      <protection hidden="1"/>
    </xf>
    <xf numFmtId="0" fontId="29" fillId="29" borderId="51" xfId="0" applyFont="1" applyFill="1" applyBorder="1" applyAlignment="1" applyProtection="1">
      <alignment horizontal="centerContinuous" vertical="center"/>
      <protection hidden="1"/>
    </xf>
    <xf numFmtId="0" fontId="29" fillId="25" borderId="12" xfId="0" applyFont="1" applyFill="1" applyBorder="1" applyAlignment="1" applyProtection="1">
      <alignment vertical="center" wrapText="1"/>
      <protection hidden="1"/>
    </xf>
    <xf numFmtId="0" fontId="29" fillId="25" borderId="138" xfId="0" applyFont="1" applyFill="1" applyBorder="1" applyAlignment="1" applyProtection="1">
      <alignment horizontal="left" vertical="center"/>
      <protection hidden="1"/>
    </xf>
    <xf numFmtId="0" fontId="29" fillId="41" borderId="26" xfId="0" applyFont="1" applyFill="1" applyBorder="1" applyAlignment="1" applyProtection="1">
      <alignment horizontal="centerContinuous" vertical="center"/>
      <protection hidden="1"/>
    </xf>
    <xf numFmtId="0" fontId="29" fillId="41" borderId="10"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wrapText="1"/>
      <protection hidden="1"/>
    </xf>
    <xf numFmtId="0" fontId="29" fillId="25" borderId="11" xfId="0" applyFont="1" applyFill="1" applyBorder="1" applyAlignment="1" applyProtection="1">
      <alignment horizontal="center" vertical="center" wrapText="1"/>
      <protection hidden="1"/>
    </xf>
    <xf numFmtId="189" fontId="29" fillId="25" borderId="85"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horizontal="center" vertical="center" wrapText="1"/>
      <protection hidden="1"/>
    </xf>
    <xf numFmtId="0" fontId="29" fillId="25" borderId="103" xfId="0" applyFont="1" applyFill="1" applyBorder="1" applyAlignment="1" applyProtection="1">
      <alignment vertical="center"/>
      <protection hidden="1"/>
    </xf>
    <xf numFmtId="0" fontId="143" fillId="37" borderId="99" xfId="0" applyFont="1" applyFill="1" applyBorder="1" applyAlignment="1">
      <alignment vertical="center" wrapText="1"/>
    </xf>
    <xf numFmtId="0" fontId="143" fillId="37" borderId="100" xfId="0" applyFont="1" applyFill="1" applyBorder="1" applyAlignment="1">
      <alignment vertical="center" wrapText="1"/>
    </xf>
    <xf numFmtId="0" fontId="143" fillId="37" borderId="13" xfId="0" applyFont="1" applyFill="1" applyBorder="1" applyAlignment="1">
      <alignment vertical="center" wrapText="1"/>
    </xf>
    <xf numFmtId="0" fontId="143" fillId="37" borderId="14" xfId="0" applyFont="1" applyFill="1" applyBorder="1" applyAlignment="1">
      <alignment vertical="center" wrapText="1"/>
    </xf>
    <xf numFmtId="0" fontId="143" fillId="37" borderId="98" xfId="0" applyFont="1" applyFill="1" applyBorder="1" applyAlignment="1">
      <alignment vertical="center"/>
    </xf>
    <xf numFmtId="0" fontId="143" fillId="37" borderId="99" xfId="0" applyFont="1" applyFill="1" applyBorder="1" applyAlignment="1">
      <alignment vertical="center"/>
    </xf>
    <xf numFmtId="0" fontId="143" fillId="37" borderId="12" xfId="0" applyFont="1" applyFill="1" applyBorder="1" applyAlignment="1">
      <alignment vertical="center"/>
    </xf>
    <xf numFmtId="0" fontId="143" fillId="37" borderId="13" xfId="0" applyFont="1" applyFill="1" applyBorder="1" applyAlignment="1">
      <alignment vertical="center"/>
    </xf>
    <xf numFmtId="0" fontId="29" fillId="25" borderId="110" xfId="0" applyFont="1" applyFill="1" applyBorder="1" applyAlignment="1" applyProtection="1">
      <alignment horizontal="center" vertical="center"/>
      <protection hidden="1"/>
    </xf>
    <xf numFmtId="0" fontId="29" fillId="25" borderId="111" xfId="0" applyFont="1" applyFill="1" applyBorder="1" applyAlignment="1" applyProtection="1">
      <alignment horizontal="center" vertical="center"/>
      <protection hidden="1"/>
    </xf>
    <xf numFmtId="0" fontId="29" fillId="25" borderId="112" xfId="0" applyFont="1" applyFill="1" applyBorder="1" applyAlignment="1" applyProtection="1">
      <alignment horizontal="center" vertical="center"/>
      <protection hidden="1"/>
    </xf>
    <xf numFmtId="0" fontId="29" fillId="25" borderId="173" xfId="0" applyFont="1" applyFill="1" applyBorder="1" applyAlignment="1" applyProtection="1">
      <alignment horizontal="left" vertical="center"/>
      <protection hidden="1"/>
    </xf>
    <xf numFmtId="0" fontId="143" fillId="37" borderId="165" xfId="0" applyFont="1" applyFill="1" applyBorder="1" applyAlignment="1">
      <alignment vertical="center"/>
    </xf>
    <xf numFmtId="0" fontId="143" fillId="37" borderId="173" xfId="0" applyFont="1" applyFill="1" applyBorder="1" applyAlignment="1">
      <alignment vertical="center"/>
    </xf>
    <xf numFmtId="0" fontId="34" fillId="38" borderId="10" xfId="0" applyFont="1" applyFill="1" applyBorder="1" applyAlignment="1" applyProtection="1">
      <alignment horizontal="center" vertical="center" shrinkToFit="1"/>
      <protection locked="0" hidden="1"/>
    </xf>
    <xf numFmtId="0" fontId="29" fillId="25" borderId="12" xfId="0" applyFont="1" applyFill="1" applyBorder="1" applyAlignment="1" applyProtection="1">
      <alignment horizontal="left" vertical="center"/>
      <protection hidden="1"/>
    </xf>
    <xf numFmtId="182" fontId="46" fillId="37" borderId="122" xfId="47" applyNumberFormat="1" applyFont="1" applyFill="1" applyBorder="1" applyAlignment="1" applyProtection="1">
      <alignment horizontal="center" vertical="center"/>
    </xf>
    <xf numFmtId="182" fontId="46" fillId="37" borderId="126" xfId="47" applyNumberFormat="1" applyFont="1" applyFill="1" applyBorder="1" applyAlignment="1" applyProtection="1">
      <alignment horizontal="center" vertical="center"/>
    </xf>
    <xf numFmtId="182" fontId="37" fillId="37" borderId="122" xfId="47" applyNumberFormat="1" applyFont="1" applyFill="1" applyBorder="1" applyAlignment="1" applyProtection="1">
      <alignment horizontal="center" vertical="center"/>
    </xf>
    <xf numFmtId="182" fontId="37" fillId="37" borderId="127" xfId="47" applyNumberFormat="1" applyFont="1" applyFill="1" applyBorder="1" applyAlignment="1" applyProtection="1">
      <alignment horizontal="center" vertical="center"/>
    </xf>
    <xf numFmtId="182" fontId="37" fillId="37" borderId="126" xfId="47" applyNumberFormat="1" applyFont="1" applyFill="1" applyBorder="1" applyAlignment="1" applyProtection="1">
      <alignment horizontal="center" vertical="center"/>
    </xf>
    <xf numFmtId="182" fontId="37" fillId="37" borderId="122" xfId="47" quotePrefix="1" applyNumberFormat="1" applyFont="1" applyFill="1" applyBorder="1" applyAlignment="1" applyProtection="1">
      <alignment horizontal="center" vertical="center"/>
    </xf>
    <xf numFmtId="0" fontId="29" fillId="25" borderId="14" xfId="0" applyFont="1" applyFill="1" applyBorder="1" applyAlignment="1" applyProtection="1">
      <alignment vertical="center"/>
      <protection hidden="1"/>
    </xf>
    <xf numFmtId="0" fontId="29" fillId="41" borderId="26" xfId="0" applyFont="1" applyFill="1" applyBorder="1" applyAlignment="1">
      <alignment horizontal="center" vertical="center"/>
    </xf>
    <xf numFmtId="0" fontId="29" fillId="41" borderId="26" xfId="0" applyFont="1" applyFill="1" applyBorder="1" applyAlignment="1">
      <alignment horizontal="center" vertical="center" wrapText="1"/>
    </xf>
    <xf numFmtId="0" fontId="29" fillId="37" borderId="26" xfId="0" applyFont="1" applyFill="1" applyBorder="1" applyAlignment="1">
      <alignment horizontal="center" vertical="center"/>
    </xf>
    <xf numFmtId="0" fontId="29" fillId="37" borderId="26" xfId="0" applyFont="1" applyFill="1" applyBorder="1" applyAlignment="1">
      <alignment horizontal="left" vertical="center"/>
    </xf>
    <xf numFmtId="0" fontId="29" fillId="37" borderId="47" xfId="0" applyFont="1" applyFill="1" applyBorder="1" applyAlignment="1">
      <alignment horizontal="left" vertical="center"/>
    </xf>
    <xf numFmtId="0" fontId="29" fillId="37" borderId="27" xfId="0" applyFont="1" applyFill="1" applyBorder="1" applyAlignment="1">
      <alignment horizontal="left" vertical="center"/>
    </xf>
    <xf numFmtId="0" fontId="29" fillId="25" borderId="100" xfId="0" applyFont="1" applyFill="1" applyBorder="1" applyAlignment="1" applyProtection="1">
      <alignment vertical="center"/>
      <protection hidden="1"/>
    </xf>
    <xf numFmtId="0" fontId="27" fillId="34" borderId="0" xfId="0" applyFont="1" applyFill="1" applyAlignment="1" applyProtection="1">
      <protection hidden="1"/>
    </xf>
    <xf numFmtId="189" fontId="0" fillId="0" borderId="0" xfId="0" applyNumberFormat="1">
      <alignment vertical="center"/>
    </xf>
    <xf numFmtId="0" fontId="34" fillId="0" borderId="26" xfId="0" applyFont="1" applyBorder="1" applyAlignment="1" applyProtection="1">
      <alignment horizontal="left" vertical="center" shrinkToFit="1"/>
      <protection locked="0"/>
    </xf>
    <xf numFmtId="0" fontId="34" fillId="0" borderId="47" xfId="0" applyFont="1" applyBorder="1" applyAlignment="1" applyProtection="1">
      <alignment horizontal="left" vertical="center" shrinkToFit="1"/>
      <protection locked="0"/>
    </xf>
    <xf numFmtId="0" fontId="34" fillId="0" borderId="27" xfId="0" applyFont="1" applyBorder="1" applyAlignment="1" applyProtection="1">
      <alignment horizontal="left" vertical="center" shrinkToFit="1"/>
      <protection locked="0"/>
    </xf>
    <xf numFmtId="0" fontId="34" fillId="0" borderId="26" xfId="0" applyFont="1" applyBorder="1" applyAlignment="1" applyProtection="1">
      <alignment horizontal="left" vertical="center"/>
      <protection locked="0"/>
    </xf>
    <xf numFmtId="0" fontId="34" fillId="0" borderId="47"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4" fillId="25" borderId="26" xfId="0" applyFont="1" applyFill="1" applyBorder="1" applyAlignment="1">
      <alignment horizontal="left" vertical="center" shrinkToFit="1"/>
    </xf>
    <xf numFmtId="0" fontId="34" fillId="25" borderId="47" xfId="0" applyFont="1" applyFill="1" applyBorder="1" applyAlignment="1">
      <alignment horizontal="left" vertical="center" shrinkToFit="1"/>
    </xf>
    <xf numFmtId="0" fontId="34" fillId="25" borderId="27" xfId="0" applyFont="1" applyFill="1" applyBorder="1" applyAlignment="1">
      <alignment horizontal="left" vertical="center" shrinkToFit="1"/>
    </xf>
    <xf numFmtId="0" fontId="43" fillId="0" borderId="116" xfId="28" applyFont="1" applyBorder="1" applyAlignment="1" applyProtection="1">
      <alignment horizontal="center" vertical="center"/>
      <protection hidden="1"/>
    </xf>
    <xf numFmtId="0" fontId="43" fillId="0" borderId="117" xfId="28" applyFont="1" applyBorder="1" applyAlignment="1" applyProtection="1">
      <alignment horizontal="center" vertical="center"/>
      <protection hidden="1"/>
    </xf>
    <xf numFmtId="0" fontId="43" fillId="0" borderId="118" xfId="28" applyFont="1" applyBorder="1" applyAlignment="1" applyProtection="1">
      <alignment horizontal="center" vertical="center"/>
      <protection hidden="1"/>
    </xf>
    <xf numFmtId="0" fontId="37" fillId="0" borderId="0" xfId="0" applyFont="1" applyAlignment="1" applyProtection="1">
      <alignment horizontal="left" shrinkToFit="1"/>
      <protection hidden="1"/>
    </xf>
    <xf numFmtId="0" fontId="0" fillId="0" borderId="0" xfId="0" applyAlignment="1">
      <alignment shrinkToFit="1"/>
    </xf>
    <xf numFmtId="0" fontId="0" fillId="0" borderId="0" xfId="0" applyAlignment="1">
      <alignment horizontal="left" shrinkToFit="1"/>
    </xf>
    <xf numFmtId="0" fontId="30" fillId="0" borderId="62" xfId="0" applyFont="1" applyBorder="1" applyAlignment="1" applyProtection="1">
      <alignment horizontal="left" vertical="top" wrapText="1"/>
      <protection hidden="1"/>
    </xf>
    <xf numFmtId="0" fontId="30" fillId="27" borderId="63" xfId="0" applyFont="1" applyFill="1" applyBorder="1" applyAlignment="1" applyProtection="1">
      <alignment horizontal="left" vertical="top" wrapText="1"/>
      <protection hidden="1"/>
    </xf>
    <xf numFmtId="0" fontId="30" fillId="27" borderId="81" xfId="0" applyFont="1" applyFill="1" applyBorder="1" applyAlignment="1" applyProtection="1">
      <alignment horizontal="left" vertical="top" wrapText="1"/>
      <protection hidden="1"/>
    </xf>
    <xf numFmtId="0" fontId="30" fillId="0" borderId="80" xfId="0" applyFont="1" applyBorder="1" applyAlignment="1" applyProtection="1">
      <alignment horizontal="left" vertical="top" wrapText="1"/>
      <protection hidden="1"/>
    </xf>
    <xf numFmtId="0" fontId="30" fillId="27" borderId="64" xfId="0" applyFont="1" applyFill="1" applyBorder="1" applyAlignment="1" applyProtection="1">
      <alignment horizontal="left" vertical="top" wrapText="1"/>
      <protection hidden="1"/>
    </xf>
    <xf numFmtId="55" fontId="34" fillId="0" borderId="119" xfId="0" applyNumberFormat="1" applyFont="1" applyBorder="1" applyAlignment="1" applyProtection="1">
      <alignment horizontal="left" vertical="center"/>
      <protection hidden="1"/>
    </xf>
    <xf numFmtId="0" fontId="0" fillId="0" borderId="50" xfId="0" applyBorder="1">
      <alignment vertical="center"/>
    </xf>
    <xf numFmtId="0" fontId="30" fillId="0" borderId="74" xfId="0" applyFont="1" applyBorder="1" applyAlignment="1">
      <alignment horizontal="left" vertical="top" wrapText="1"/>
    </xf>
    <xf numFmtId="0" fontId="30" fillId="0" borderId="54" xfId="0" applyFont="1" applyBorder="1" applyAlignment="1">
      <alignment horizontal="left" vertical="top" wrapText="1"/>
    </xf>
    <xf numFmtId="0" fontId="30" fillId="0" borderId="54" xfId="0" applyFont="1" applyBorder="1" applyAlignment="1" applyProtection="1">
      <alignment horizontal="left" vertical="top" wrapText="1"/>
      <protection hidden="1"/>
    </xf>
    <xf numFmtId="0" fontId="30" fillId="27" borderId="54" xfId="0" applyFont="1" applyFill="1" applyBorder="1" applyAlignment="1" applyProtection="1">
      <alignment horizontal="left" vertical="top" wrapText="1"/>
      <protection hidden="1"/>
    </xf>
    <xf numFmtId="0" fontId="30" fillId="27" borderId="76" xfId="0" applyFont="1" applyFill="1" applyBorder="1" applyAlignment="1" applyProtection="1">
      <alignment horizontal="left" vertical="top" wrapText="1"/>
      <protection hidden="1"/>
    </xf>
    <xf numFmtId="0" fontId="30" fillId="0" borderId="74" xfId="0" applyFont="1" applyBorder="1" applyAlignment="1" applyProtection="1">
      <alignment horizontal="left" vertical="top" wrapText="1"/>
      <protection hidden="1"/>
    </xf>
    <xf numFmtId="0" fontId="30" fillId="27" borderId="55" xfId="0" applyFont="1" applyFill="1" applyBorder="1" applyAlignment="1" applyProtection="1">
      <alignment horizontal="left" vertical="top" wrapText="1"/>
      <protection hidden="1"/>
    </xf>
    <xf numFmtId="0" fontId="30" fillId="0" borderId="53" xfId="0" applyFont="1" applyBorder="1" applyAlignment="1" applyProtection="1">
      <alignment horizontal="left" vertical="top" wrapText="1"/>
      <protection hidden="1"/>
    </xf>
    <xf numFmtId="55" fontId="34" fillId="0" borderId="75" xfId="0" applyNumberFormat="1" applyFont="1" applyBorder="1" applyAlignment="1" applyProtection="1">
      <alignment horizontal="left" vertical="center"/>
      <protection hidden="1"/>
    </xf>
    <xf numFmtId="55" fontId="34" fillId="0" borderId="54" xfId="0" applyNumberFormat="1" applyFont="1" applyBorder="1" applyAlignment="1" applyProtection="1">
      <alignment horizontal="left" vertical="center"/>
      <protection hidden="1"/>
    </xf>
    <xf numFmtId="0" fontId="34" fillId="0" borderId="78" xfId="0" applyFont="1" applyBorder="1" applyAlignment="1" applyProtection="1">
      <alignment horizontal="center" vertical="center" shrinkToFit="1"/>
      <protection hidden="1"/>
    </xf>
    <xf numFmtId="0" fontId="34" fillId="0" borderId="79" xfId="0" applyFont="1" applyBorder="1" applyAlignment="1" applyProtection="1">
      <alignment horizontal="center" vertical="center" shrinkToFit="1"/>
      <protection hidden="1"/>
    </xf>
    <xf numFmtId="0" fontId="0" fillId="38" borderId="47" xfId="0" applyFill="1"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0" fillId="38" borderId="89" xfId="0" applyFill="1"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38" borderId="115" xfId="0" applyFill="1" applyBorder="1" applyAlignment="1" applyProtection="1">
      <alignment horizontal="left" vertical="top" wrapText="1"/>
      <protection locked="0"/>
    </xf>
    <xf numFmtId="0" fontId="0" fillId="38" borderId="113" xfId="0" applyFill="1" applyBorder="1" applyAlignment="1" applyProtection="1">
      <alignment horizontal="left" vertical="top" wrapText="1"/>
      <protection locked="0"/>
    </xf>
    <xf numFmtId="179" fontId="29" fillId="0" borderId="59" xfId="0" applyNumberFormat="1" applyFont="1" applyBorder="1" applyAlignment="1" applyProtection="1">
      <alignment horizontal="left" vertical="top" wrapText="1"/>
      <protection locked="0"/>
    </xf>
    <xf numFmtId="179" fontId="29" fillId="0" borderId="0" xfId="0" applyNumberFormat="1" applyFont="1" applyAlignment="1" applyProtection="1">
      <alignment horizontal="left" vertical="top" wrapText="1"/>
      <protection locked="0"/>
    </xf>
    <xf numFmtId="179" fontId="29" fillId="0" borderId="17" xfId="0" applyNumberFormat="1" applyFont="1" applyBorder="1" applyAlignment="1" applyProtection="1">
      <alignment horizontal="left" vertical="top" wrapText="1"/>
      <protection locked="0"/>
    </xf>
    <xf numFmtId="179" fontId="29" fillId="0" borderId="62" xfId="0" applyNumberFormat="1" applyFont="1" applyBorder="1" applyAlignment="1" applyProtection="1">
      <alignment horizontal="left" vertical="top" wrapText="1"/>
      <protection locked="0"/>
    </xf>
    <xf numFmtId="179" fontId="29" fillId="0" borderId="63" xfId="0" applyNumberFormat="1" applyFont="1" applyBorder="1" applyAlignment="1" applyProtection="1">
      <alignment horizontal="left" vertical="top" wrapText="1"/>
      <protection locked="0"/>
    </xf>
    <xf numFmtId="179" fontId="29" fillId="0" borderId="81" xfId="0" applyNumberFormat="1" applyFont="1" applyBorder="1" applyAlignment="1" applyProtection="1">
      <alignment horizontal="left" vertical="top" wrapText="1"/>
      <protection locked="0"/>
    </xf>
    <xf numFmtId="179" fontId="29" fillId="37" borderId="74" xfId="47" applyNumberFormat="1" applyFont="1" applyFill="1" applyBorder="1" applyAlignment="1" applyProtection="1">
      <alignment horizontal="left" vertical="center" wrapText="1"/>
      <protection locked="0"/>
    </xf>
    <xf numFmtId="179" fontId="29" fillId="37" borderId="54" xfId="47" applyNumberFormat="1" applyFont="1" applyFill="1" applyBorder="1" applyAlignment="1" applyProtection="1">
      <alignment horizontal="left" vertical="center" wrapText="1"/>
      <protection locked="0"/>
    </xf>
    <xf numFmtId="0" fontId="24" fillId="37" borderId="26" xfId="47" applyFont="1" applyFill="1" applyBorder="1" applyAlignment="1" applyProtection="1">
      <alignment horizontal="left" vertical="center"/>
      <protection hidden="1"/>
    </xf>
    <xf numFmtId="0" fontId="24" fillId="37" borderId="79" xfId="47" applyFont="1" applyFill="1" applyBorder="1" applyAlignment="1" applyProtection="1">
      <alignment horizontal="left" vertical="center"/>
      <protection hidden="1"/>
    </xf>
    <xf numFmtId="0" fontId="24" fillId="37" borderId="92" xfId="47" applyFont="1" applyFill="1" applyBorder="1" applyAlignment="1" applyProtection="1">
      <alignment horizontal="left" vertical="center"/>
      <protection hidden="1"/>
    </xf>
    <xf numFmtId="0" fontId="24" fillId="37" borderId="90" xfId="47" applyFont="1" applyFill="1" applyBorder="1" applyAlignment="1" applyProtection="1">
      <alignment horizontal="left" vertical="center"/>
      <protection hidden="1"/>
    </xf>
    <xf numFmtId="179" fontId="29" fillId="0" borderId="155" xfId="0" applyNumberFormat="1" applyFont="1" applyBorder="1" applyAlignment="1" applyProtection="1">
      <alignment horizontal="left" vertical="top" wrapText="1"/>
      <protection locked="0"/>
    </xf>
    <xf numFmtId="179" fontId="29" fillId="0" borderId="156" xfId="0" applyNumberFormat="1" applyFont="1" applyBorder="1" applyAlignment="1" applyProtection="1">
      <alignment horizontal="left" vertical="top" wrapText="1"/>
      <protection locked="0"/>
    </xf>
    <xf numFmtId="179" fontId="29" fillId="0" borderId="157" xfId="0" applyNumberFormat="1" applyFont="1" applyBorder="1" applyAlignment="1" applyProtection="1">
      <alignment horizontal="left" vertical="top" wrapText="1"/>
      <protection locked="0"/>
    </xf>
    <xf numFmtId="179" fontId="29" fillId="0" borderId="77" xfId="0" applyNumberFormat="1" applyFont="1" applyBorder="1" applyAlignment="1" applyProtection="1">
      <alignment horizontal="left" vertical="top" wrapText="1"/>
      <protection locked="0"/>
    </xf>
    <xf numFmtId="179" fontId="29" fillId="0" borderId="47" xfId="0" applyNumberFormat="1" applyFont="1" applyBorder="1" applyAlignment="1" applyProtection="1">
      <alignment horizontal="left" vertical="top" wrapText="1"/>
      <protection locked="0"/>
    </xf>
    <xf numFmtId="179" fontId="29" fillId="0" borderId="27" xfId="0" applyNumberFormat="1" applyFont="1" applyBorder="1" applyAlignment="1" applyProtection="1">
      <alignment horizontal="left" vertical="top" wrapText="1"/>
      <protection locked="0"/>
    </xf>
    <xf numFmtId="0" fontId="24" fillId="37" borderId="49" xfId="47" applyFont="1" applyFill="1" applyBorder="1" applyAlignment="1" applyProtection="1">
      <alignment horizontal="left" vertical="center" shrinkToFit="1"/>
      <protection hidden="1"/>
    </xf>
    <xf numFmtId="0" fontId="24" fillId="37" borderId="53" xfId="47" applyFont="1" applyFill="1" applyBorder="1" applyAlignment="1" applyProtection="1">
      <alignment horizontal="left" vertical="center" shrinkToFit="1"/>
      <protection hidden="1"/>
    </xf>
    <xf numFmtId="0" fontId="24" fillId="37" borderId="61" xfId="47" applyFont="1" applyFill="1" applyBorder="1" applyAlignment="1" applyProtection="1">
      <alignment horizontal="left" vertical="center" shrinkToFit="1"/>
      <protection hidden="1"/>
    </xf>
    <xf numFmtId="0" fontId="131" fillId="37" borderId="26" xfId="28" applyFont="1" applyFill="1" applyBorder="1" applyAlignment="1" applyProtection="1">
      <alignment horizontal="left" vertical="center"/>
      <protection hidden="1"/>
    </xf>
    <xf numFmtId="0" fontId="131" fillId="37" borderId="79" xfId="28" applyFont="1" applyFill="1" applyBorder="1" applyAlignment="1" applyProtection="1">
      <alignment horizontal="left" vertical="center"/>
      <protection hidden="1"/>
    </xf>
    <xf numFmtId="0" fontId="131" fillId="37" borderId="49" xfId="28" applyFont="1" applyFill="1" applyBorder="1" applyAlignment="1" applyProtection="1">
      <alignment horizontal="left" vertical="center"/>
      <protection hidden="1"/>
    </xf>
    <xf numFmtId="0" fontId="131" fillId="37" borderId="83" xfId="28" applyFont="1" applyFill="1" applyBorder="1" applyAlignment="1" applyProtection="1">
      <alignment horizontal="left" vertical="center"/>
      <protection hidden="1"/>
    </xf>
    <xf numFmtId="0" fontId="0" fillId="37" borderId="49" xfId="47" applyFont="1" applyFill="1" applyBorder="1" applyAlignment="1" applyProtection="1">
      <alignment horizontal="left" vertical="center" shrinkToFit="1"/>
      <protection hidden="1"/>
    </xf>
    <xf numFmtId="0" fontId="0" fillId="37" borderId="61" xfId="47" applyFont="1" applyFill="1" applyBorder="1" applyAlignment="1" applyProtection="1">
      <alignment horizontal="left" vertical="center" shrinkToFit="1"/>
      <protection hidden="1"/>
    </xf>
    <xf numFmtId="0" fontId="0" fillId="37" borderId="53" xfId="47" applyFont="1" applyFill="1" applyBorder="1" applyAlignment="1" applyProtection="1">
      <alignment horizontal="left" vertical="center" shrinkToFit="1"/>
      <protection hidden="1"/>
    </xf>
    <xf numFmtId="182" fontId="24" fillId="25" borderId="127" xfId="47" applyNumberFormat="1" applyFont="1" applyFill="1" applyBorder="1" applyAlignment="1" applyProtection="1">
      <alignment horizontal="center" vertical="center" wrapText="1"/>
      <protection hidden="1"/>
    </xf>
    <xf numFmtId="182" fontId="24" fillId="25" borderId="144" xfId="47" applyNumberFormat="1" applyFont="1" applyFill="1" applyBorder="1" applyAlignment="1" applyProtection="1">
      <alignment horizontal="center" vertical="center" wrapText="1"/>
      <protection hidden="1"/>
    </xf>
    <xf numFmtId="0" fontId="29" fillId="25" borderId="111" xfId="0" applyFont="1" applyFill="1" applyBorder="1" applyAlignment="1" applyProtection="1">
      <alignment vertical="center" wrapText="1"/>
      <protection hidden="1"/>
    </xf>
    <xf numFmtId="0" fontId="29" fillId="25" borderId="135" xfId="0" applyFont="1" applyFill="1" applyBorder="1" applyAlignment="1" applyProtection="1">
      <alignment vertical="center" wrapText="1"/>
      <protection hidden="1"/>
    </xf>
    <xf numFmtId="0" fontId="29" fillId="25" borderId="138" xfId="0" applyFont="1" applyFill="1" applyBorder="1" applyAlignment="1" applyProtection="1">
      <alignment horizontal="left" vertical="center" wrapText="1"/>
      <protection hidden="1"/>
    </xf>
    <xf numFmtId="0" fontId="29" fillId="25" borderId="13" xfId="0" applyFont="1" applyFill="1" applyBorder="1" applyAlignment="1" applyProtection="1">
      <alignment horizontal="left" vertical="center" wrapText="1"/>
      <protection hidden="1"/>
    </xf>
    <xf numFmtId="0" fontId="29" fillId="25" borderId="14" xfId="0" applyFont="1" applyFill="1" applyBorder="1" applyAlignment="1" applyProtection="1">
      <alignment horizontal="left" vertical="center" wrapText="1"/>
      <protection hidden="1"/>
    </xf>
    <xf numFmtId="0" fontId="29" fillId="25" borderId="139" xfId="0" applyFont="1" applyFill="1" applyBorder="1" applyAlignment="1" applyProtection="1">
      <alignment horizontal="left" vertical="center" wrapText="1"/>
      <protection hidden="1"/>
    </xf>
    <xf numFmtId="0" fontId="29" fillId="25" borderId="105" xfId="0" applyFont="1" applyFill="1" applyBorder="1" applyAlignment="1" applyProtection="1">
      <alignment horizontal="left" vertical="center" wrapText="1"/>
      <protection hidden="1"/>
    </xf>
    <xf numFmtId="0" fontId="29" fillId="25" borderId="104" xfId="0" applyFont="1" applyFill="1" applyBorder="1" applyAlignment="1" applyProtection="1">
      <alignment horizontal="left" vertical="center" wrapText="1"/>
      <protection hidden="1"/>
    </xf>
    <xf numFmtId="0" fontId="29" fillId="25" borderId="12" xfId="0" applyFont="1" applyFill="1" applyBorder="1" applyAlignment="1" applyProtection="1">
      <alignment horizontal="left" vertical="center" wrapText="1"/>
      <protection hidden="1"/>
    </xf>
    <xf numFmtId="0" fontId="29" fillId="25" borderId="137"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0" fontId="29" fillId="25" borderId="100" xfId="0" applyFont="1" applyFill="1" applyBorder="1" applyAlignment="1" applyProtection="1">
      <alignment horizontal="left" vertical="center" wrapText="1"/>
      <protection hidden="1"/>
    </xf>
    <xf numFmtId="0" fontId="29" fillId="25" borderId="110" xfId="0" applyFont="1" applyFill="1" applyBorder="1" applyAlignment="1" applyProtection="1">
      <alignment vertical="center" wrapText="1"/>
      <protection hidden="1"/>
    </xf>
    <xf numFmtId="0" fontId="29" fillId="25" borderId="134" xfId="0" applyFont="1" applyFill="1" applyBorder="1" applyAlignment="1" applyProtection="1">
      <alignment vertical="center" wrapText="1"/>
      <protection hidden="1"/>
    </xf>
    <xf numFmtId="0" fontId="29" fillId="41" borderId="27" xfId="0" applyFont="1" applyFill="1" applyBorder="1" applyAlignment="1" applyProtection="1">
      <alignment horizontal="center" vertical="center"/>
      <protection hidden="1"/>
    </xf>
    <xf numFmtId="0" fontId="29" fillId="41" borderId="26" xfId="0" applyFont="1" applyFill="1" applyBorder="1" applyAlignment="1" applyProtection="1">
      <alignment horizontal="center" vertical="center"/>
      <protection hidden="1"/>
    </xf>
    <xf numFmtId="0" fontId="29" fillId="41" borderId="10" xfId="0" applyFont="1" applyFill="1" applyBorder="1" applyAlignment="1" applyProtection="1">
      <alignment horizontal="center" vertical="center"/>
      <protection hidden="1"/>
    </xf>
    <xf numFmtId="186" fontId="27" fillId="29" borderId="85" xfId="0" applyNumberFormat="1" applyFont="1" applyFill="1" applyBorder="1" applyAlignment="1" applyProtection="1">
      <alignment horizontal="center" vertical="center"/>
      <protection locked="0" hidden="1"/>
    </xf>
    <xf numFmtId="186" fontId="27" fillId="29" borderId="162" xfId="0" applyNumberFormat="1" applyFont="1" applyFill="1" applyBorder="1" applyAlignment="1" applyProtection="1">
      <alignment horizontal="center" vertical="center"/>
      <protection locked="0" hidden="1"/>
    </xf>
    <xf numFmtId="0" fontId="29" fillId="25" borderId="103" xfId="0" applyFont="1" applyFill="1" applyBorder="1" applyAlignment="1" applyProtection="1">
      <alignment horizontal="left" vertical="center" wrapText="1"/>
      <protection hidden="1"/>
    </xf>
    <xf numFmtId="0" fontId="29" fillId="25" borderId="98" xfId="0" applyFont="1" applyFill="1" applyBorder="1" applyAlignment="1" applyProtection="1">
      <alignment horizontal="left" vertical="center" wrapText="1"/>
      <protection hidden="1"/>
    </xf>
    <xf numFmtId="0" fontId="29" fillId="25" borderId="48" xfId="0" applyFont="1" applyFill="1" applyBorder="1" applyAlignment="1" applyProtection="1">
      <alignment horizontal="left" vertical="center" wrapText="1"/>
      <protection hidden="1"/>
    </xf>
    <xf numFmtId="0" fontId="29" fillId="25" borderId="15" xfId="0" applyFont="1" applyFill="1" applyBorder="1" applyAlignment="1" applyProtection="1">
      <alignment horizontal="left" vertical="center" wrapText="1"/>
      <protection hidden="1"/>
    </xf>
    <xf numFmtId="0" fontId="29" fillId="25" borderId="52" xfId="0" applyFont="1" applyFill="1" applyBorder="1" applyAlignment="1" applyProtection="1">
      <alignment horizontal="left" vertical="center" wrapText="1"/>
      <protection hidden="1"/>
    </xf>
    <xf numFmtId="0" fontId="29" fillId="25" borderId="103"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111" xfId="0" applyFont="1" applyFill="1" applyBorder="1" applyAlignment="1" applyProtection="1">
      <alignment horizontal="left" vertical="center" wrapText="1"/>
      <protection hidden="1"/>
    </xf>
    <xf numFmtId="0" fontId="29" fillId="25" borderId="135" xfId="0" applyFont="1" applyFill="1" applyBorder="1" applyAlignment="1" applyProtection="1">
      <alignment horizontal="left" vertical="center" wrapText="1"/>
      <protection hidden="1"/>
    </xf>
    <xf numFmtId="0" fontId="29" fillId="25" borderId="112" xfId="0" applyFont="1" applyFill="1" applyBorder="1" applyAlignment="1" applyProtection="1">
      <alignment horizontal="left" vertical="center" wrapText="1"/>
      <protection hidden="1"/>
    </xf>
    <xf numFmtId="0" fontId="29" fillId="25" borderId="136" xfId="0" applyFont="1" applyFill="1" applyBorder="1" applyAlignment="1" applyProtection="1">
      <alignment horizontal="left" vertical="center" wrapText="1"/>
      <protection hidden="1"/>
    </xf>
    <xf numFmtId="184" fontId="29" fillId="25" borderId="142" xfId="0" applyNumberFormat="1" applyFont="1" applyFill="1" applyBorder="1" applyAlignment="1" applyProtection="1">
      <alignment horizontal="center" vertical="center"/>
      <protection hidden="1"/>
    </xf>
    <xf numFmtId="184" fontId="29" fillId="25" borderId="78" xfId="0" applyNumberFormat="1" applyFont="1" applyFill="1" applyBorder="1" applyAlignment="1" applyProtection="1">
      <alignment horizontal="center" vertical="center"/>
      <protection hidden="1"/>
    </xf>
    <xf numFmtId="184" fontId="29" fillId="25" borderId="140" xfId="0" applyNumberFormat="1" applyFont="1" applyFill="1" applyBorder="1" applyAlignment="1" applyProtection="1">
      <alignment horizontal="center" vertical="center"/>
      <protection hidden="1"/>
    </xf>
    <xf numFmtId="0" fontId="143" fillId="37" borderId="12" xfId="0" applyFont="1" applyFill="1" applyBorder="1" applyAlignment="1">
      <alignment horizontal="left" vertical="center" wrapText="1"/>
    </xf>
    <xf numFmtId="0" fontId="143" fillId="37" borderId="13" xfId="0" applyFont="1" applyFill="1" applyBorder="1" applyAlignment="1">
      <alignment horizontal="left" vertical="center" wrapText="1"/>
    </xf>
    <xf numFmtId="0" fontId="143" fillId="37" borderId="14" xfId="0" applyFont="1" applyFill="1" applyBorder="1" applyAlignment="1">
      <alignment horizontal="left" vertical="center" wrapText="1"/>
    </xf>
    <xf numFmtId="0" fontId="29" fillId="25" borderId="103" xfId="0" applyFont="1" applyFill="1" applyBorder="1" applyAlignment="1" applyProtection="1">
      <alignment horizontal="left" vertical="center" shrinkToFit="1"/>
      <protection hidden="1"/>
    </xf>
    <xf numFmtId="0" fontId="29" fillId="25" borderId="105" xfId="0" applyFont="1" applyFill="1" applyBorder="1" applyAlignment="1" applyProtection="1">
      <alignment horizontal="left" vertical="center" shrinkToFit="1"/>
      <protection hidden="1"/>
    </xf>
    <xf numFmtId="0" fontId="29" fillId="25" borderId="104" xfId="0" applyFont="1" applyFill="1" applyBorder="1" applyAlignment="1" applyProtection="1">
      <alignment horizontal="left" vertical="center" shrinkToFit="1"/>
      <protection hidden="1"/>
    </xf>
    <xf numFmtId="0" fontId="29" fillId="25" borderId="110" xfId="0" applyFont="1" applyFill="1" applyBorder="1" applyAlignment="1" applyProtection="1">
      <alignment horizontal="left" vertical="center" wrapText="1"/>
      <protection hidden="1"/>
    </xf>
    <xf numFmtId="0" fontId="29" fillId="25" borderId="134" xfId="0" applyFont="1" applyFill="1" applyBorder="1" applyAlignment="1" applyProtection="1">
      <alignment horizontal="left" vertical="center" wrapText="1"/>
      <protection hidden="1"/>
    </xf>
    <xf numFmtId="186" fontId="27" fillId="29" borderId="48" xfId="0" applyNumberFormat="1" applyFont="1" applyFill="1" applyBorder="1" applyAlignment="1">
      <alignment horizontal="center" vertical="center"/>
    </xf>
    <xf numFmtId="186" fontId="27" fillId="29" borderId="52" xfId="0" applyNumberFormat="1" applyFont="1" applyFill="1" applyBorder="1" applyAlignment="1">
      <alignment horizontal="center" vertical="center"/>
    </xf>
    <xf numFmtId="0" fontId="38" fillId="0" borderId="50" xfId="0" applyFont="1" applyBorder="1" applyAlignment="1">
      <alignment horizontal="left" vertical="top" wrapText="1"/>
    </xf>
    <xf numFmtId="0" fontId="29" fillId="25" borderId="98"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0" xfId="0" applyFont="1" applyFill="1" applyBorder="1" applyAlignment="1" applyProtection="1">
      <alignment horizontal="left" vertical="center"/>
      <protection hidden="1"/>
    </xf>
    <xf numFmtId="0" fontId="29" fillId="25" borderId="12" xfId="0" applyFont="1" applyFill="1" applyBorder="1" applyAlignment="1" applyProtection="1">
      <alignment horizontal="left" vertical="center"/>
      <protection hidden="1"/>
    </xf>
    <xf numFmtId="0" fontId="29" fillId="25" borderId="13"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0" fontId="29" fillId="25" borderId="59" xfId="0" applyFont="1" applyFill="1" applyBorder="1" applyAlignment="1" applyProtection="1">
      <alignment horizontal="left" vertical="center" wrapText="1"/>
      <protection hidden="1"/>
    </xf>
    <xf numFmtId="0" fontId="29" fillId="25" borderId="171" xfId="0" applyFont="1" applyFill="1" applyBorder="1" applyAlignment="1" applyProtection="1">
      <alignment horizontal="left" vertical="center" wrapText="1"/>
      <protection hidden="1"/>
    </xf>
    <xf numFmtId="186" fontId="27" fillId="29" borderId="49" xfId="0" applyNumberFormat="1" applyFont="1" applyFill="1" applyBorder="1" applyAlignment="1">
      <alignment horizontal="center" vertical="center"/>
    </xf>
    <xf numFmtId="186" fontId="27" fillId="29" borderId="53" xfId="0" applyNumberFormat="1" applyFont="1" applyFill="1" applyBorder="1" applyAlignment="1">
      <alignment horizontal="center" vertical="center"/>
    </xf>
    <xf numFmtId="0" fontId="29" fillId="25" borderId="26" xfId="0" applyFont="1" applyFill="1" applyBorder="1" applyAlignment="1" applyProtection="1">
      <alignment horizontal="left" vertical="center" wrapText="1"/>
      <protection hidden="1"/>
    </xf>
    <xf numFmtId="0" fontId="29" fillId="25" borderId="27" xfId="0" applyFont="1" applyFill="1" applyBorder="1" applyAlignment="1" applyProtection="1">
      <alignment horizontal="left" vertical="center" wrapText="1"/>
      <protection hidden="1"/>
    </xf>
    <xf numFmtId="0" fontId="29" fillId="25" borderId="78" xfId="0" applyFont="1" applyFill="1" applyBorder="1" applyAlignment="1" applyProtection="1">
      <alignment horizontal="center" vertical="center" wrapText="1"/>
      <protection hidden="1"/>
    </xf>
    <xf numFmtId="0" fontId="29"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wrapText="1"/>
      <protection hidden="1"/>
    </xf>
    <xf numFmtId="0" fontId="29" fillId="41" borderId="26" xfId="0" applyFont="1" applyFill="1" applyBorder="1" applyAlignment="1">
      <alignment horizontal="center" vertical="center"/>
    </xf>
    <xf numFmtId="0" fontId="29" fillId="41" borderId="47" xfId="0" applyFont="1" applyFill="1" applyBorder="1" applyAlignment="1">
      <alignment horizontal="center" vertical="center"/>
    </xf>
    <xf numFmtId="0" fontId="29" fillId="41" borderId="27" xfId="0" applyFont="1" applyFill="1" applyBorder="1" applyAlignment="1">
      <alignment horizontal="center" vertical="center"/>
    </xf>
    <xf numFmtId="0" fontId="29" fillId="25" borderId="138" xfId="0" applyFont="1" applyFill="1" applyBorder="1" applyAlignment="1" applyProtection="1">
      <alignment horizontal="left" vertical="center"/>
      <protection hidden="1"/>
    </xf>
    <xf numFmtId="0" fontId="29" fillId="25" borderId="137" xfId="0" applyFont="1" applyFill="1" applyBorder="1" applyAlignment="1" applyProtection="1">
      <alignment horizontal="left" vertical="center"/>
      <protection hidden="1"/>
    </xf>
    <xf numFmtId="0" fontId="29" fillId="25" borderId="139" xfId="0" applyFont="1" applyFill="1" applyBorder="1" applyAlignment="1" applyProtection="1">
      <alignment horizontal="left" vertical="center"/>
      <protection hidden="1"/>
    </xf>
    <xf numFmtId="0" fontId="143" fillId="37" borderId="103" xfId="0" applyFont="1" applyFill="1" applyBorder="1" applyAlignment="1">
      <alignment horizontal="left" vertical="center" wrapText="1"/>
    </xf>
    <xf numFmtId="0" fontId="143" fillId="37" borderId="105" xfId="0" applyFont="1" applyFill="1" applyBorder="1" applyAlignment="1">
      <alignment horizontal="left" vertical="center" wrapText="1"/>
    </xf>
    <xf numFmtId="0" fontId="143" fillId="37" borderId="104" xfId="0" applyFont="1" applyFill="1" applyBorder="1" applyAlignment="1">
      <alignment horizontal="left" vertical="center" wrapText="1"/>
    </xf>
    <xf numFmtId="0" fontId="29" fillId="29" borderId="47" xfId="0" applyFont="1" applyFill="1" applyBorder="1" applyAlignment="1" applyProtection="1">
      <alignment horizontal="center" vertical="center"/>
      <protection hidden="1"/>
    </xf>
    <xf numFmtId="0" fontId="29" fillId="29" borderId="48" xfId="0" applyFont="1" applyFill="1" applyBorder="1" applyAlignment="1" applyProtection="1">
      <alignment horizontal="center" vertical="center"/>
      <protection hidden="1"/>
    </xf>
    <xf numFmtId="0" fontId="29" fillId="29" borderId="52" xfId="0" applyFont="1" applyFill="1" applyBorder="1" applyAlignment="1" applyProtection="1">
      <alignment horizontal="center" vertical="center"/>
      <protection hidden="1"/>
    </xf>
    <xf numFmtId="0" fontId="29" fillId="25" borderId="103" xfId="0" applyFont="1" applyFill="1" applyBorder="1" applyAlignment="1" applyProtection="1">
      <alignment horizontal="center" vertical="center"/>
      <protection hidden="1"/>
    </xf>
    <xf numFmtId="0" fontId="29" fillId="25" borderId="104" xfId="0" applyFont="1" applyFill="1" applyBorder="1" applyAlignment="1" applyProtection="1">
      <alignment horizontal="center" vertical="center"/>
      <protection hidden="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5"/>
    <cellStyle name="標準 2 2" xfId="46"/>
    <cellStyle name="標準 3" xfId="47"/>
    <cellStyle name="標準_選定シートV1.0" xfId="43"/>
    <cellStyle name="良い" xfId="44" builtinId="26" customBuiltin="1"/>
  </cellStyles>
  <dxfs count="202">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rgb="FFCCFFFF"/>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ont>
        <condense val="0"/>
        <extend val="0"/>
        <color auto="1"/>
      </font>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rgb="FFCCECFF"/>
        </patternFill>
      </fill>
    </dxf>
    <dxf>
      <fill>
        <patternFill patternType="lightTrellis"/>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mruColors>
      <color rgb="FFFFFFCC"/>
      <color rgb="FFC0C0C0"/>
      <color rgb="FFCCFFFF"/>
      <color rgb="FFFF99CC"/>
      <color rgb="FFCCECFF"/>
      <color rgb="FFCCCCFF"/>
      <color rgb="FFCC99FF"/>
      <color rgb="FF008000"/>
      <color rgb="FF00CC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82552081787302E-2"/>
          <c:y val="0"/>
          <c:w val="0.96031744791821272"/>
          <c:h val="1"/>
        </c:manualLayout>
      </c:layout>
      <c:barChart>
        <c:barDir val="bar"/>
        <c:grouping val="percentStacked"/>
        <c:varyColors val="0"/>
        <c:ser>
          <c:idx val="0"/>
          <c:order val="0"/>
          <c:spPr>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結果!$S$15</c:f>
              <c:numCache>
                <c:formatCode>#,##0.0;[Red]\-#,##0.0</c:formatCode>
                <c:ptCount val="1"/>
                <c:pt idx="0">
                  <c:v>0.4</c:v>
                </c:pt>
              </c:numCache>
            </c:numRef>
          </c:val>
          <c:extLst>
            <c:ext xmlns:c16="http://schemas.microsoft.com/office/drawing/2014/chart" uri="{C3380CC4-5D6E-409C-BE32-E72D297353CC}">
              <c16:uniqueId val="{00000000-34E2-4511-B241-694F68B74781}"/>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結果!$S$16</c:f>
              <c:numCache>
                <c:formatCode>#,##0.0;[Red]\-#,##0.0</c:formatCode>
                <c:ptCount val="1"/>
                <c:pt idx="0">
                  <c:v>0.6</c:v>
                </c:pt>
              </c:numCache>
            </c:numRef>
          </c:val>
          <c:extLst>
            <c:ext xmlns:c16="http://schemas.microsoft.com/office/drawing/2014/chart" uri="{C3380CC4-5D6E-409C-BE32-E72D297353CC}">
              <c16:uniqueId val="{00000001-34E2-4511-B241-694F68B74781}"/>
            </c:ext>
          </c:extLst>
        </c:ser>
        <c:dLbls>
          <c:showLegendKey val="0"/>
          <c:showVal val="0"/>
          <c:showCatName val="0"/>
          <c:showSerName val="0"/>
          <c:showPercent val="0"/>
          <c:showBubbleSize val="0"/>
        </c:dLbls>
        <c:gapWidth val="50"/>
        <c:overlap val="100"/>
        <c:axId val="162887328"/>
        <c:axId val="162890072"/>
      </c:barChart>
      <c:catAx>
        <c:axId val="162887328"/>
        <c:scaling>
          <c:orientation val="minMax"/>
        </c:scaling>
        <c:delete val="1"/>
        <c:axPos val="l"/>
        <c:majorGridlines>
          <c:spPr>
            <a:ln>
              <a:noFill/>
            </a:ln>
          </c:spPr>
        </c:majorGridlines>
        <c:numFmt formatCode="General" sourceLinked="1"/>
        <c:majorTickMark val="out"/>
        <c:minorTickMark val="none"/>
        <c:tickLblPos val="nextTo"/>
        <c:crossAx val="162890072"/>
        <c:crosses val="autoZero"/>
        <c:auto val="1"/>
        <c:lblAlgn val="ctr"/>
        <c:lblOffset val="100"/>
        <c:noMultiLvlLbl val="0"/>
      </c:catAx>
      <c:valAx>
        <c:axId val="162890072"/>
        <c:scaling>
          <c:orientation val="minMax"/>
        </c:scaling>
        <c:delete val="1"/>
        <c:axPos val="b"/>
        <c:majorGridlines>
          <c:spPr>
            <a:ln>
              <a:noFill/>
            </a:ln>
          </c:spPr>
        </c:majorGridlines>
        <c:numFmt formatCode="0%" sourceLinked="1"/>
        <c:majorTickMark val="out"/>
        <c:minorTickMark val="none"/>
        <c:tickLblPos val="nextTo"/>
        <c:crossAx val="16288732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30161159487251"/>
          <c:y val="0.17088634000188513"/>
          <c:w val="0.58871122288522471"/>
          <c:h val="0.69303904556320084"/>
        </c:manualLayout>
      </c:layout>
      <c:radarChart>
        <c:radarStyle val="filled"/>
        <c:varyColors val="0"/>
        <c:ser>
          <c:idx val="1"/>
          <c:order val="0"/>
          <c:spPr>
            <a:noFill/>
            <a:ln w="12700">
              <a:solidFill>
                <a:srgbClr val="00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c:v>
                </c:pt>
                <c:pt idx="1">
                  <c:v>Qw3 
安全・安心</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結果!$X$8:$X$13</c15:sqref>
                  </c15:fullRef>
                </c:ext>
              </c:extLst>
              <c:f>結果!$X$8:$X$12</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1-04F0-40E4-999C-98689E1F35B7}"/>
            </c:ext>
          </c:extLst>
        </c:ser>
        <c:ser>
          <c:idx val="2"/>
          <c:order val="1"/>
          <c:spPr>
            <a:noFill/>
            <a:ln w="12700">
              <a:solidFill>
                <a:srgbClr val="00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c:v>
                </c:pt>
                <c:pt idx="1">
                  <c:v>Qw3 
安全・安心</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結果!$Y$8:$Y$13</c15:sqref>
                  </c15:fullRef>
                </c:ext>
              </c:extLst>
              <c:f>結果!$Y$8:$Y$12</c:f>
              <c:numCache>
                <c:formatCode>General</c:formatCode>
                <c:ptCount val="5"/>
                <c:pt idx="0">
                  <c:v>2</c:v>
                </c:pt>
                <c:pt idx="1">
                  <c:v>2</c:v>
                </c:pt>
                <c:pt idx="2">
                  <c:v>2</c:v>
                </c:pt>
                <c:pt idx="3">
                  <c:v>2</c:v>
                </c:pt>
                <c:pt idx="4">
                  <c:v>2</c:v>
                </c:pt>
              </c:numCache>
            </c:numRef>
          </c:val>
          <c:extLst>
            <c:ext xmlns:c16="http://schemas.microsoft.com/office/drawing/2014/chart" uri="{C3380CC4-5D6E-409C-BE32-E72D297353CC}">
              <c16:uniqueId val="{00000002-04F0-40E4-999C-98689E1F35B7}"/>
            </c:ext>
          </c:extLst>
        </c:ser>
        <c:ser>
          <c:idx val="3"/>
          <c:order val="2"/>
          <c:spPr>
            <a:pattFill prst="pct50">
              <a:fgClr>
                <a:srgbClr val="CCCCFF"/>
              </a:fgClr>
              <a:bgClr>
                <a:srgbClr val="FFFFFF"/>
              </a:bgClr>
            </a:pattFill>
            <a:ln w="12700">
              <a:solidFill>
                <a:srgbClr val="00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c:v>
                </c:pt>
                <c:pt idx="1">
                  <c:v>Qw3 
安全・安心</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結果!$Z$8:$Z$13</c15:sqref>
                  </c15:fullRef>
                </c:ext>
              </c:extLst>
              <c:f>結果!$Z$8:$Z$12</c:f>
              <c:numCache>
                <c:formatCode>General</c:formatCode>
                <c:ptCount val="5"/>
                <c:pt idx="0">
                  <c:v>3</c:v>
                </c:pt>
                <c:pt idx="1">
                  <c:v>3</c:v>
                </c:pt>
                <c:pt idx="2">
                  <c:v>3</c:v>
                </c:pt>
                <c:pt idx="3">
                  <c:v>3</c:v>
                </c:pt>
                <c:pt idx="4">
                  <c:v>2.8</c:v>
                </c:pt>
              </c:numCache>
            </c:numRef>
          </c:val>
          <c:extLst>
            <c:ext xmlns:c16="http://schemas.microsoft.com/office/drawing/2014/chart" uri="{C3380CC4-5D6E-409C-BE32-E72D297353CC}">
              <c16:uniqueId val="{00000003-04F0-40E4-999C-98689E1F35B7}"/>
            </c:ext>
          </c:extLst>
        </c:ser>
        <c:ser>
          <c:idx val="4"/>
          <c:order val="3"/>
          <c:spPr>
            <a:noFill/>
            <a:ln w="12700">
              <a:solidFill>
                <a:srgbClr val="FF0000"/>
              </a:solidFill>
              <a:prstDash val="solid"/>
            </a:ln>
          </c:spPr>
          <c:cat>
            <c:strRef>
              <c:extLst>
                <c:ext xmlns:c15="http://schemas.microsoft.com/office/drawing/2012/chart" uri="{02D57815-91ED-43cb-92C2-25804820EDAC}">
                  <c15:fullRef>
                    <c15:sqref>結果!$V$8:$V$13</c15:sqref>
                  </c15:fullRef>
                </c:ext>
              </c:extLst>
              <c:f>結果!$V$8:$V$12</c:f>
              <c:strCache>
                <c:ptCount val="5"/>
                <c:pt idx="0">
                  <c:v>Qw2 
利便性</c:v>
                </c:pt>
                <c:pt idx="1">
                  <c:v>Qw3 
安全・安心</c:v>
                </c:pt>
                <c:pt idx="2">
                  <c:v>Qw4 
運営管理</c:v>
                </c:pt>
                <c:pt idx="3">
                  <c:v>Qw5 
プログラム</c:v>
                </c:pt>
                <c:pt idx="4">
                  <c:v>Qw1 
健康性・快適性</c:v>
                </c:pt>
              </c:strCache>
            </c:strRef>
          </c:cat>
          <c:val>
            <c:numRef>
              <c:extLst>
                <c:ext xmlns:c15="http://schemas.microsoft.com/office/drawing/2012/chart" uri="{02D57815-91ED-43cb-92C2-25804820EDAC}">
                  <c15:fullRef>
                    <c15:sqref>結果!$AA$8:$AA$13</c15:sqref>
                  </c15:fullRef>
                </c:ext>
              </c:extLst>
              <c:f>結果!$AA$8:$AA$12</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4-04F0-40E4-999C-98689E1F35B7}"/>
            </c:ext>
          </c:extLst>
        </c:ser>
        <c:dLbls>
          <c:showLegendKey val="0"/>
          <c:showVal val="0"/>
          <c:showCatName val="0"/>
          <c:showSerName val="0"/>
          <c:showPercent val="0"/>
          <c:showBubbleSize val="0"/>
        </c:dLbls>
        <c:axId val="162886152"/>
        <c:axId val="162888504"/>
      </c:radarChart>
      <c:catAx>
        <c:axId val="162886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1" i="0" u="none" strike="noStrike" baseline="0">
                <a:solidFill>
                  <a:srgbClr val="000000"/>
                </a:solidFill>
                <a:latin typeface="ＭＳ Ｐゴシック"/>
                <a:ea typeface="ＭＳ Ｐゴシック"/>
                <a:cs typeface="ＭＳ Ｐゴシック"/>
              </a:defRPr>
            </a:pPr>
            <a:endParaRPr lang="ja-JP"/>
          </a:p>
        </c:txPr>
        <c:crossAx val="162888504"/>
        <c:crosses val="autoZero"/>
        <c:auto val="0"/>
        <c:lblAlgn val="ctr"/>
        <c:lblOffset val="100"/>
        <c:noMultiLvlLbl val="0"/>
      </c:catAx>
      <c:valAx>
        <c:axId val="16288850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2886152"/>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008580205501216E-2"/>
          <c:y val="8.4337556585771398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7D-4105-B8C5-257F9A2423C4}"/>
                </c:ext>
              </c:extLst>
            </c:dLbl>
            <c:dLbl>
              <c:idx val="1"/>
              <c:layout>
                <c:manualLayout>
                  <c:x val="-5.4807538258740775E-17"/>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7D-4105-B8C5-257F9A2423C4}"/>
                </c:ext>
              </c:extLst>
            </c:dLbl>
            <c:dLbl>
              <c:idx val="2"/>
              <c:layout>
                <c:manualLayout>
                  <c:x val="0"/>
                  <c:y val="0.120494930555308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7D-4105-B8C5-257F9A2423C4}"/>
                </c:ext>
              </c:extLst>
            </c:dLbl>
            <c:dLbl>
              <c:idx val="3"/>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7D-4105-B8C5-257F9A2423C4}"/>
                </c:ext>
              </c:extLst>
            </c:dLbl>
            <c:dLbl>
              <c:idx val="4"/>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7D-4105-B8C5-257F9A2423C4}"/>
                </c:ext>
              </c:extLst>
            </c:dLbl>
            <c:dLbl>
              <c:idx val="5"/>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7D-4105-B8C5-257F9A2423C4}"/>
                </c:ext>
              </c:extLst>
            </c:dLbl>
            <c:numFmt formatCode="#,##0.0_);[Red]\(#,##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結果!$R$49:$R$54</c:f>
              <c:strCache>
                <c:ptCount val="6"/>
                <c:pt idx="0">
                  <c:v>空間・内装</c:v>
                </c:pt>
                <c:pt idx="1">
                  <c:v>音環境</c:v>
                </c:pt>
                <c:pt idx="2">
                  <c:v>光・視環境</c:v>
                </c:pt>
                <c:pt idx="3">
                  <c:v>熱・空気環境</c:v>
                </c:pt>
                <c:pt idx="4">
                  <c:v>リフレッシュ</c:v>
                </c:pt>
                <c:pt idx="5">
                  <c:v>運動</c:v>
                </c:pt>
              </c:strCache>
            </c:strRef>
          </c:cat>
          <c:val>
            <c:numRef>
              <c:f>結果!$S$49:$S$54</c:f>
              <c:numCache>
                <c:formatCode>0.0</c:formatCode>
                <c:ptCount val="6"/>
                <c:pt idx="0">
                  <c:v>3</c:v>
                </c:pt>
                <c:pt idx="1">
                  <c:v>3</c:v>
                </c:pt>
                <c:pt idx="2">
                  <c:v>3</c:v>
                </c:pt>
                <c:pt idx="3">
                  <c:v>2.6</c:v>
                </c:pt>
                <c:pt idx="4">
                  <c:v>2.7</c:v>
                </c:pt>
                <c:pt idx="5">
                  <c:v>3</c:v>
                </c:pt>
              </c:numCache>
            </c:numRef>
          </c:val>
          <c:extLst>
            <c:ext xmlns:c16="http://schemas.microsoft.com/office/drawing/2014/chart" uri="{C3380CC4-5D6E-409C-BE32-E72D297353CC}">
              <c16:uniqueId val="{00000000-CEB3-4DCF-A234-B140626EA522}"/>
            </c:ext>
          </c:extLst>
        </c:ser>
        <c:dLbls>
          <c:dLblPos val="outEnd"/>
          <c:showLegendKey val="0"/>
          <c:showVal val="1"/>
          <c:showCatName val="0"/>
          <c:showSerName val="0"/>
          <c:showPercent val="0"/>
          <c:showBubbleSize val="0"/>
        </c:dLbls>
        <c:gapWidth val="40"/>
        <c:axId val="162887720"/>
        <c:axId val="162888896"/>
      </c:barChart>
      <c:catAx>
        <c:axId val="162887720"/>
        <c:scaling>
          <c:orientation val="minMax"/>
        </c:scaling>
        <c:delete val="0"/>
        <c:axPos val="b"/>
        <c:numFmt formatCode="General" sourceLinked="1"/>
        <c:majorTickMark val="none"/>
        <c:minorTickMark val="none"/>
        <c:tickLblPos val="none"/>
        <c:spPr>
          <a:ln w="3175">
            <a:solidFill>
              <a:srgbClr val="000000"/>
            </a:solidFill>
            <a:prstDash val="solid"/>
          </a:ln>
        </c:spPr>
        <c:crossAx val="162888896"/>
        <c:crossesAt val="0"/>
        <c:auto val="1"/>
        <c:lblAlgn val="ctr"/>
        <c:lblOffset val="100"/>
        <c:tickMarkSkip val="1"/>
        <c:noMultiLvlLbl val="0"/>
      </c:catAx>
      <c:valAx>
        <c:axId val="1628888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7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8588180509694353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517-426F-8A3A-26B98C5D97FF}"/>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517-426F-8A3A-26B98C5D97FF}"/>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517-426F-8A3A-26B98C5D97FF}"/>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結果!$U$49:$U$50</c:f>
              <c:strCache>
                <c:ptCount val="2"/>
                <c:pt idx="0">
                  <c:v>移動空間・コミュニケーション</c:v>
                </c:pt>
                <c:pt idx="1">
                  <c:v>情報通信</c:v>
                </c:pt>
              </c:strCache>
            </c:strRef>
          </c:cat>
          <c:val>
            <c:numRef>
              <c:f>結果!$V$49:$V$50</c:f>
              <c:numCache>
                <c:formatCode>0.0</c:formatCode>
                <c:ptCount val="2"/>
                <c:pt idx="0">
                  <c:v>3</c:v>
                </c:pt>
                <c:pt idx="1">
                  <c:v>3</c:v>
                </c:pt>
              </c:numCache>
            </c:numRef>
          </c:val>
          <c:extLst>
            <c:ext xmlns:c16="http://schemas.microsoft.com/office/drawing/2014/chart" uri="{C3380CC4-5D6E-409C-BE32-E72D297353CC}">
              <c16:uniqueId val="{00000003-2288-4330-AD85-943F74F1E56A}"/>
            </c:ext>
          </c:extLst>
        </c:ser>
        <c:dLbls>
          <c:showLegendKey val="0"/>
          <c:showVal val="1"/>
          <c:showCatName val="0"/>
          <c:showSerName val="0"/>
          <c:showPercent val="0"/>
          <c:showBubbleSize val="0"/>
        </c:dLbls>
        <c:gapWidth val="70"/>
        <c:axId val="162885368"/>
        <c:axId val="162885760"/>
      </c:barChart>
      <c:catAx>
        <c:axId val="162885368"/>
        <c:scaling>
          <c:orientation val="minMax"/>
        </c:scaling>
        <c:delete val="0"/>
        <c:axPos val="b"/>
        <c:numFmt formatCode="General" sourceLinked="1"/>
        <c:majorTickMark val="none"/>
        <c:minorTickMark val="none"/>
        <c:tickLblPos val="none"/>
        <c:spPr>
          <a:ln w="3175">
            <a:solidFill>
              <a:srgbClr val="000000"/>
            </a:solidFill>
            <a:prstDash val="solid"/>
          </a:ln>
        </c:spPr>
        <c:crossAx val="162885760"/>
        <c:crossesAt val="0"/>
        <c:auto val="1"/>
        <c:lblAlgn val="ctr"/>
        <c:lblOffset val="100"/>
        <c:tickMarkSkip val="1"/>
        <c:noMultiLvlLbl val="0"/>
      </c:catAx>
      <c:valAx>
        <c:axId val="162885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53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8D2-4E99-8671-2D8B3CC1A7FC}"/>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8D2-4E99-8671-2D8B3CC1A7FC}"/>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8D2-4E99-8671-2D8B3CC1A7FC}"/>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結果!$X$49:$X$52</c:f>
              <c:strCache>
                <c:ptCount val="4"/>
                <c:pt idx="0">
                  <c:v>災害対応</c:v>
                </c:pt>
                <c:pt idx="1">
                  <c:v>有害物質対策</c:v>
                </c:pt>
                <c:pt idx="2">
                  <c:v>水質安全性</c:v>
                </c:pt>
                <c:pt idx="3">
                  <c:v>セキュリティ</c:v>
                </c:pt>
              </c:strCache>
            </c:strRef>
          </c:cat>
          <c:val>
            <c:numRef>
              <c:f>結果!$Y$49:$Y$52</c:f>
              <c:numCache>
                <c:formatCode>0.0</c:formatCode>
                <c:ptCount val="4"/>
                <c:pt idx="0">
                  <c:v>3</c:v>
                </c:pt>
                <c:pt idx="1">
                  <c:v>3</c:v>
                </c:pt>
                <c:pt idx="2">
                  <c:v>3</c:v>
                </c:pt>
                <c:pt idx="3">
                  <c:v>3</c:v>
                </c:pt>
              </c:numCache>
            </c:numRef>
          </c:val>
          <c:extLst>
            <c:ext xmlns:c16="http://schemas.microsoft.com/office/drawing/2014/chart" uri="{C3380CC4-5D6E-409C-BE32-E72D297353CC}">
              <c16:uniqueId val="{00000003-E1AB-4A71-BD36-FA260891FA44}"/>
            </c:ext>
          </c:extLst>
        </c:ser>
        <c:dLbls>
          <c:showLegendKey val="0"/>
          <c:showVal val="1"/>
          <c:showCatName val="0"/>
          <c:showSerName val="0"/>
          <c:showPercent val="0"/>
          <c:showBubbleSize val="0"/>
        </c:dLbls>
        <c:gapWidth val="70"/>
        <c:axId val="165117456"/>
        <c:axId val="165114712"/>
      </c:barChart>
      <c:catAx>
        <c:axId val="165117456"/>
        <c:scaling>
          <c:orientation val="minMax"/>
        </c:scaling>
        <c:delete val="0"/>
        <c:axPos val="b"/>
        <c:numFmt formatCode="General" sourceLinked="1"/>
        <c:majorTickMark val="none"/>
        <c:minorTickMark val="none"/>
        <c:tickLblPos val="none"/>
        <c:spPr>
          <a:ln w="3175">
            <a:solidFill>
              <a:srgbClr val="000000"/>
            </a:solidFill>
            <a:prstDash val="solid"/>
          </a:ln>
        </c:spPr>
        <c:crossAx val="165114712"/>
        <c:crossesAt val="0"/>
        <c:auto val="1"/>
        <c:lblAlgn val="ctr"/>
        <c:lblOffset val="100"/>
        <c:tickMarkSkip val="1"/>
        <c:noMultiLvlLbl val="0"/>
      </c:catAx>
      <c:valAx>
        <c:axId val="16511471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74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chemeClr val="accent1">
                <a:lumMod val="40000"/>
                <a:lumOff val="60000"/>
              </a:schemeClr>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CD65-490B-9487-6EB3B996146A}"/>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CD65-490B-9487-6EB3B996146A}"/>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CD65-490B-9487-6EB3B996146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結果!$U$60:$U$62</c:f>
              <c:strCache>
                <c:ptCount val="3"/>
                <c:pt idx="0">
                  <c:v>維持管理計画</c:v>
                </c:pt>
                <c:pt idx="1">
                  <c:v>満足度調査</c:v>
                </c:pt>
                <c:pt idx="2">
                  <c:v>災害時対応</c:v>
                </c:pt>
              </c:strCache>
            </c:strRef>
          </c:cat>
          <c:val>
            <c:numRef>
              <c:f>結果!$V$60:$V$62</c:f>
              <c:numCache>
                <c:formatCode>0.0</c:formatCode>
                <c:ptCount val="3"/>
                <c:pt idx="0">
                  <c:v>3</c:v>
                </c:pt>
                <c:pt idx="1">
                  <c:v>3</c:v>
                </c:pt>
                <c:pt idx="2">
                  <c:v>3</c:v>
                </c:pt>
              </c:numCache>
            </c:numRef>
          </c:val>
          <c:extLst>
            <c:ext xmlns:c16="http://schemas.microsoft.com/office/drawing/2014/chart" uri="{C3380CC4-5D6E-409C-BE32-E72D297353CC}">
              <c16:uniqueId val="{00000003-B085-40F5-9F73-FC1406C82C95}"/>
            </c:ext>
          </c:extLst>
        </c:ser>
        <c:dLbls>
          <c:showLegendKey val="0"/>
          <c:showVal val="1"/>
          <c:showCatName val="0"/>
          <c:showSerName val="0"/>
          <c:showPercent val="0"/>
          <c:showBubbleSize val="0"/>
        </c:dLbls>
        <c:gapWidth val="70"/>
        <c:axId val="165112752"/>
        <c:axId val="165113144"/>
      </c:barChart>
      <c:catAx>
        <c:axId val="165112752"/>
        <c:scaling>
          <c:orientation val="minMax"/>
        </c:scaling>
        <c:delete val="0"/>
        <c:axPos val="b"/>
        <c:numFmt formatCode="General" sourceLinked="1"/>
        <c:majorTickMark val="none"/>
        <c:minorTickMark val="none"/>
        <c:tickLblPos val="none"/>
        <c:spPr>
          <a:ln w="3175">
            <a:solidFill>
              <a:srgbClr val="000000"/>
            </a:solidFill>
            <a:prstDash val="solid"/>
          </a:ln>
        </c:spPr>
        <c:crossAx val="165113144"/>
        <c:crossesAt val="0"/>
        <c:auto val="1"/>
        <c:lblAlgn val="ctr"/>
        <c:lblOffset val="100"/>
        <c:tickMarkSkip val="1"/>
        <c:noMultiLvlLbl val="0"/>
      </c:catAx>
      <c:valAx>
        <c:axId val="16511314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275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88170492208919193"/>
          <c:h val="0.72891780672830009"/>
        </c:manualLayout>
      </c:layout>
      <c:barChart>
        <c:barDir val="col"/>
        <c:grouping val="clustered"/>
        <c:varyColors val="0"/>
        <c:ser>
          <c:idx val="0"/>
          <c:order val="0"/>
          <c:spPr>
            <a:solidFill>
              <a:schemeClr val="accent2">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0C49-419A-B325-FB062575B0CD}"/>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0C49-419A-B325-FB062575B0CD}"/>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0C49-419A-B325-FB062575B0CD}"/>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結果!$X$60:$X$62</c:f>
              <c:strCache>
                <c:ptCount val="3"/>
                <c:pt idx="0">
                  <c:v>メンタルヘルス対策、医療サービス</c:v>
                </c:pt>
                <c:pt idx="1">
                  <c:v>社内情報共有インフラ</c:v>
                </c:pt>
                <c:pt idx="2">
                  <c:v>健康増進プログラム</c:v>
                </c:pt>
              </c:strCache>
            </c:strRef>
          </c:cat>
          <c:val>
            <c:numRef>
              <c:f>結果!$Y$60:$Y$62</c:f>
              <c:numCache>
                <c:formatCode>0.0</c:formatCode>
                <c:ptCount val="3"/>
                <c:pt idx="0">
                  <c:v>3</c:v>
                </c:pt>
                <c:pt idx="1">
                  <c:v>3</c:v>
                </c:pt>
                <c:pt idx="2">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6672"/>
        <c:axId val="165112360"/>
      </c:barChart>
      <c:catAx>
        <c:axId val="165116672"/>
        <c:scaling>
          <c:orientation val="minMax"/>
        </c:scaling>
        <c:delete val="0"/>
        <c:axPos val="b"/>
        <c:numFmt formatCode="General" sourceLinked="1"/>
        <c:majorTickMark val="none"/>
        <c:minorTickMark val="none"/>
        <c:tickLblPos val="none"/>
        <c:spPr>
          <a:ln w="3175">
            <a:solidFill>
              <a:srgbClr val="000000"/>
            </a:solidFill>
            <a:prstDash val="solid"/>
          </a:ln>
        </c:spPr>
        <c:crossAx val="165112360"/>
        <c:crossesAt val="0"/>
        <c:auto val="1"/>
        <c:lblAlgn val="ctr"/>
        <c:lblOffset val="100"/>
        <c:tickMarkSkip val="1"/>
        <c:noMultiLvlLbl val="0"/>
      </c:catAx>
      <c:valAx>
        <c:axId val="1651123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66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91476229334312043"/>
          <c:h val="0.72891780672830009"/>
        </c:manualLayout>
      </c:layout>
      <c:barChart>
        <c:barDir val="col"/>
        <c:grouping val="clustered"/>
        <c:varyColors val="0"/>
        <c:ser>
          <c:idx val="0"/>
          <c:order val="0"/>
          <c:spPr>
            <a:solidFill>
              <a:srgbClr val="92D050"/>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C99-42A1-9169-AD132056ACEA}"/>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C99-42A1-9169-AD132056ACEA}"/>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C99-42A1-9169-AD132056ACEA}"/>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結果!$R$59:$R$62</c:f>
              <c:strCache>
                <c:ptCount val="4"/>
                <c:pt idx="0">
                  <c:v>作業効率</c:v>
                </c:pt>
                <c:pt idx="1">
                  <c:v>知識創造</c:v>
                </c:pt>
                <c:pt idx="2">
                  <c:v>人材確保</c:v>
                </c:pt>
                <c:pt idx="3">
                  <c:v>意欲向上</c:v>
                </c:pt>
              </c:strCache>
            </c:strRef>
          </c:cat>
          <c:val>
            <c:numRef>
              <c:f>結果!$S$59:$S$62</c:f>
              <c:numCache>
                <c:formatCode>General</c:formatCode>
                <c:ptCount val="4"/>
                <c:pt idx="0">
                  <c:v>2.8823529411764706</c:v>
                </c:pt>
                <c:pt idx="1">
                  <c:v>2.8888888888888888</c:v>
                </c:pt>
                <c:pt idx="2">
                  <c:v>2.875</c:v>
                </c:pt>
                <c:pt idx="3">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1576"/>
        <c:axId val="165116280"/>
      </c:barChart>
      <c:catAx>
        <c:axId val="165111576"/>
        <c:scaling>
          <c:orientation val="minMax"/>
        </c:scaling>
        <c:delete val="0"/>
        <c:axPos val="b"/>
        <c:numFmt formatCode="General" sourceLinked="1"/>
        <c:majorTickMark val="none"/>
        <c:minorTickMark val="none"/>
        <c:tickLblPos val="none"/>
        <c:spPr>
          <a:ln w="3175">
            <a:solidFill>
              <a:srgbClr val="000000"/>
            </a:solidFill>
            <a:prstDash val="solid"/>
          </a:ln>
        </c:spPr>
        <c:crossAx val="165116280"/>
        <c:crossesAt val="0"/>
        <c:auto val="1"/>
        <c:lblAlgn val="ctr"/>
        <c:lblOffset val="100"/>
        <c:tickMarkSkip val="1"/>
        <c:noMultiLvlLbl val="0"/>
      </c:catAx>
      <c:valAx>
        <c:axId val="16511628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157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3.emf"/><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8.xml"/><Relationship Id="rId4" Type="http://schemas.openxmlformats.org/officeDocument/2006/relationships/chart" Target="../charts/chart3.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447663</xdr:colOff>
      <xdr:row>46</xdr:row>
      <xdr:rowOff>78441</xdr:rowOff>
    </xdr:from>
    <xdr:ext cx="4538393" cy="1930815"/>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67192" y="5756088"/>
          <a:ext cx="4538393" cy="1930815"/>
        </a:xfrm>
        <a:prstGeom prst="rect">
          <a:avLst/>
        </a:prstGeom>
      </xdr:spPr>
    </xdr:pic>
    <xdr:clientData/>
  </xdr:oneCellAnchor>
  <xdr:twoCellAnchor editAs="oneCell">
    <xdr:from>
      <xdr:col>1</xdr:col>
      <xdr:colOff>123825</xdr:colOff>
      <xdr:row>1</xdr:row>
      <xdr:rowOff>28575</xdr:rowOff>
    </xdr:from>
    <xdr:to>
      <xdr:col>5</xdr:col>
      <xdr:colOff>266671</xdr:colOff>
      <xdr:row>2</xdr:row>
      <xdr:rowOff>228600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133350"/>
          <a:ext cx="5924148"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42" name="Picture 38">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7353300" y="114300"/>
          <a:ext cx="2581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590550</xdr:colOff>
      <xdr:row>25</xdr:row>
      <xdr:rowOff>63500</xdr:rowOff>
    </xdr:from>
    <xdr:to>
      <xdr:col>7</xdr:col>
      <xdr:colOff>647699</xdr:colOff>
      <xdr:row>29</xdr:row>
      <xdr:rowOff>38100</xdr:rowOff>
    </xdr:to>
    <xdr:graphicFrame macro="">
      <xdr:nvGraphicFramePr>
        <xdr:cNvPr id="44" name="Chart 123">
          <a:extLst>
            <a:ext uri="{FF2B5EF4-FFF2-40B4-BE49-F238E27FC236}">
              <a16:creationId xmlns:a16="http://schemas.microsoft.com/office/drawing/2014/main"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9</xdr:col>
      <xdr:colOff>58057</xdr:colOff>
      <xdr:row>22</xdr:row>
      <xdr:rowOff>171449</xdr:rowOff>
    </xdr:from>
    <xdr:to>
      <xdr:col>14</xdr:col>
      <xdr:colOff>762907</xdr:colOff>
      <xdr:row>39</xdr:row>
      <xdr:rowOff>155574</xdr:rowOff>
    </xdr:to>
    <xdr:graphicFrame macro="">
      <xdr:nvGraphicFramePr>
        <xdr:cNvPr id="56" name="Chart 8">
          <a:extLst>
            <a:ext uri="{FF2B5EF4-FFF2-40B4-BE49-F238E27FC236}">
              <a16:creationId xmlns:a16="http://schemas.microsoft.com/office/drawing/2014/main"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15874</xdr:colOff>
      <xdr:row>42</xdr:row>
      <xdr:rowOff>133350</xdr:rowOff>
    </xdr:from>
    <xdr:to>
      <xdr:col>7</xdr:col>
      <xdr:colOff>958849</xdr:colOff>
      <xdr:row>51</xdr:row>
      <xdr:rowOff>12698</xdr:rowOff>
    </xdr:to>
    <xdr:graphicFrame macro="">
      <xdr:nvGraphicFramePr>
        <xdr:cNvPr id="57" name="Chart 4">
          <a:extLst>
            <a:ext uri="{FF2B5EF4-FFF2-40B4-BE49-F238E27FC236}">
              <a16:creationId xmlns:a16="http://schemas.microsoft.com/office/drawing/2014/main" id="{00000000-0008-0000-01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171450</xdr:colOff>
      <xdr:row>42</xdr:row>
      <xdr:rowOff>133349</xdr:rowOff>
    </xdr:from>
    <xdr:to>
      <xdr:col>10</xdr:col>
      <xdr:colOff>495300</xdr:colOff>
      <xdr:row>51</xdr:row>
      <xdr:rowOff>0</xdr:rowOff>
    </xdr:to>
    <xdr:graphicFrame macro="">
      <xdr:nvGraphicFramePr>
        <xdr:cNvPr id="59" name="Chart 15">
          <a:extLst>
            <a:ext uri="{FF2B5EF4-FFF2-40B4-BE49-F238E27FC236}">
              <a16:creationId xmlns:a16="http://schemas.microsoft.com/office/drawing/2014/main"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704850</xdr:colOff>
      <xdr:row>42</xdr:row>
      <xdr:rowOff>114299</xdr:rowOff>
    </xdr:from>
    <xdr:to>
      <xdr:col>14</xdr:col>
      <xdr:colOff>752476</xdr:colOff>
      <xdr:row>51</xdr:row>
      <xdr:rowOff>0</xdr:rowOff>
    </xdr:to>
    <xdr:graphicFrame macro="">
      <xdr:nvGraphicFramePr>
        <xdr:cNvPr id="60" name="Chart 15">
          <a:extLst>
            <a:ext uri="{FF2B5EF4-FFF2-40B4-BE49-F238E27FC236}">
              <a16:creationId xmlns:a16="http://schemas.microsoft.com/office/drawing/2014/main" id="{00000000-0008-0000-01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109546</xdr:colOff>
      <xdr:row>53</xdr:row>
      <xdr:rowOff>168275</xdr:rowOff>
    </xdr:from>
    <xdr:to>
      <xdr:col>6</xdr:col>
      <xdr:colOff>287719</xdr:colOff>
      <xdr:row>61</xdr:row>
      <xdr:rowOff>177800</xdr:rowOff>
    </xdr:to>
    <xdr:graphicFrame macro="">
      <xdr:nvGraphicFramePr>
        <xdr:cNvPr id="63" name="Chart 15">
          <a:extLst>
            <a:ext uri="{FF2B5EF4-FFF2-40B4-BE49-F238E27FC236}">
              <a16:creationId xmlns:a16="http://schemas.microsoft.com/office/drawing/2014/main" id="{00000000-0008-0000-01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108004</xdr:colOff>
      <xdr:row>54</xdr:row>
      <xdr:rowOff>28015</xdr:rowOff>
    </xdr:from>
    <xdr:to>
      <xdr:col>10</xdr:col>
      <xdr:colOff>738947</xdr:colOff>
      <xdr:row>62</xdr:row>
      <xdr:rowOff>28015</xdr:rowOff>
    </xdr:to>
    <xdr:graphicFrame macro="">
      <xdr:nvGraphicFramePr>
        <xdr:cNvPr id="64" name="Chart 15">
          <a:extLst>
            <a:ext uri="{FF2B5EF4-FFF2-40B4-BE49-F238E27FC236}">
              <a16:creationId xmlns:a16="http://schemas.microsoft.com/office/drawing/2014/main" id="{00000000-0008-0000-01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104775</xdr:colOff>
      <xdr:row>49</xdr:row>
      <xdr:rowOff>170657</xdr:rowOff>
    </xdr:from>
    <xdr:to>
      <xdr:col>2</xdr:col>
      <xdr:colOff>771525</xdr:colOff>
      <xdr:row>50</xdr:row>
      <xdr:rowOff>129382</xdr:rowOff>
    </xdr:to>
    <xdr:sp macro="" textlink="">
      <xdr:nvSpPr>
        <xdr:cNvPr id="65" name="Text Box 20">
          <a:extLst>
            <a:ext uri="{FF2B5EF4-FFF2-40B4-BE49-F238E27FC236}">
              <a16:creationId xmlns:a16="http://schemas.microsoft.com/office/drawing/2014/main" id="{00000000-0008-0000-0100-000041000000}"/>
            </a:ext>
          </a:extLst>
        </xdr:cNvPr>
        <xdr:cNvSpPr txBox="1">
          <a:spLocks noChangeArrowheads="1"/>
        </xdr:cNvSpPr>
      </xdr:nvSpPr>
      <xdr:spPr bwMode="auto">
        <a:xfrm>
          <a:off x="323850" y="8219282"/>
          <a:ext cx="666750" cy="1492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空間・内装　　　　　　　　　</a:t>
          </a:r>
        </a:p>
      </xdr:txBody>
    </xdr:sp>
    <xdr:clientData/>
  </xdr:twoCellAnchor>
  <xdr:twoCellAnchor editAs="oneCell">
    <xdr:from>
      <xdr:col>6</xdr:col>
      <xdr:colOff>95250</xdr:colOff>
      <xdr:row>50</xdr:row>
      <xdr:rowOff>3969</xdr:rowOff>
    </xdr:from>
    <xdr:to>
      <xdr:col>7</xdr:col>
      <xdr:colOff>263525</xdr:colOff>
      <xdr:row>50</xdr:row>
      <xdr:rowOff>105569</xdr:rowOff>
    </xdr:to>
    <xdr:sp macro="" textlink="">
      <xdr:nvSpPr>
        <xdr:cNvPr id="66" name="Text Box 21">
          <a:extLst>
            <a:ext uri="{FF2B5EF4-FFF2-40B4-BE49-F238E27FC236}">
              <a16:creationId xmlns:a16="http://schemas.microsoft.com/office/drawing/2014/main" id="{00000000-0008-0000-0100-000042000000}"/>
            </a:ext>
          </a:extLst>
        </xdr:cNvPr>
        <xdr:cNvSpPr txBox="1">
          <a:spLocks noChangeArrowheads="1"/>
        </xdr:cNvSpPr>
      </xdr:nvSpPr>
      <xdr:spPr bwMode="auto">
        <a:xfrm>
          <a:off x="2962275" y="8243094"/>
          <a:ext cx="663575" cy="101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リフレッシュ </a:t>
          </a:r>
        </a:p>
      </xdr:txBody>
    </xdr:sp>
    <xdr:clientData/>
  </xdr:twoCellAnchor>
  <xdr:oneCellAnchor>
    <xdr:from>
      <xdr:col>11</xdr:col>
      <xdr:colOff>171450</xdr:colOff>
      <xdr:row>49</xdr:row>
      <xdr:rowOff>152400</xdr:rowOff>
    </xdr:from>
    <xdr:ext cx="419100" cy="133350"/>
    <xdr:sp macro="" textlink="">
      <xdr:nvSpPr>
        <xdr:cNvPr id="67" name="Text Box 22">
          <a:extLst>
            <a:ext uri="{FF2B5EF4-FFF2-40B4-BE49-F238E27FC236}">
              <a16:creationId xmlns:a16="http://schemas.microsoft.com/office/drawing/2014/main" id="{00000000-0008-0000-0100-000043000000}"/>
            </a:ext>
          </a:extLst>
        </xdr:cNvPr>
        <xdr:cNvSpPr txBox="1">
          <a:spLocks noChangeArrowheads="1"/>
        </xdr:cNvSpPr>
      </xdr:nvSpPr>
      <xdr:spPr bwMode="auto">
        <a:xfrm>
          <a:off x="6886575" y="8201025"/>
          <a:ext cx="419100" cy="13335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災害対応</a:t>
          </a:r>
        </a:p>
      </xdr:txBody>
    </xdr:sp>
    <xdr:clientData/>
  </xdr:oneCellAnchor>
  <xdr:twoCellAnchor editAs="oneCell">
    <xdr:from>
      <xdr:col>8</xdr:col>
      <xdr:colOff>371475</xdr:colOff>
      <xdr:row>49</xdr:row>
      <xdr:rowOff>104775</xdr:rowOff>
    </xdr:from>
    <xdr:to>
      <xdr:col>9</xdr:col>
      <xdr:colOff>619125</xdr:colOff>
      <xdr:row>50</xdr:row>
      <xdr:rowOff>180975</xdr:rowOff>
    </xdr:to>
    <xdr:sp macro="" textlink="">
      <xdr:nvSpPr>
        <xdr:cNvPr id="68" name="Text Box 107">
          <a:extLst>
            <a:ext uri="{FF2B5EF4-FFF2-40B4-BE49-F238E27FC236}">
              <a16:creationId xmlns:a16="http://schemas.microsoft.com/office/drawing/2014/main" id="{00000000-0008-0000-0100-000044000000}"/>
            </a:ext>
          </a:extLst>
        </xdr:cNvPr>
        <xdr:cNvSpPr txBox="1">
          <a:spLocks noChangeArrowheads="1"/>
        </xdr:cNvSpPr>
      </xdr:nvSpPr>
      <xdr:spPr bwMode="auto">
        <a:xfrm>
          <a:off x="4733925" y="8172450"/>
          <a:ext cx="7715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移動空間・</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コミュニケーション</a:t>
          </a:r>
        </a:p>
      </xdr:txBody>
    </xdr:sp>
    <xdr:clientData/>
  </xdr:twoCellAnchor>
  <xdr:twoCellAnchor editAs="oneCell">
    <xdr:from>
      <xdr:col>9</xdr:col>
      <xdr:colOff>752475</xdr:colOff>
      <xdr:row>49</xdr:row>
      <xdr:rowOff>76200</xdr:rowOff>
    </xdr:from>
    <xdr:to>
      <xdr:col>10</xdr:col>
      <xdr:colOff>333375</xdr:colOff>
      <xdr:row>50</xdr:row>
      <xdr:rowOff>152400</xdr:rowOff>
    </xdr:to>
    <xdr:sp macro="" textlink="">
      <xdr:nvSpPr>
        <xdr:cNvPr id="69" name="Text Box 108">
          <a:extLst>
            <a:ext uri="{FF2B5EF4-FFF2-40B4-BE49-F238E27FC236}">
              <a16:creationId xmlns:a16="http://schemas.microsoft.com/office/drawing/2014/main" id="{00000000-0008-0000-0100-000045000000}"/>
            </a:ext>
          </a:extLst>
        </xdr:cNvPr>
        <xdr:cNvSpPr txBox="1">
          <a:spLocks noChangeArrowheads="1"/>
        </xdr:cNvSpPr>
      </xdr:nvSpPr>
      <xdr:spPr bwMode="auto">
        <a:xfrm>
          <a:off x="5638800" y="8191500"/>
          <a:ext cx="5048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情報通信</a:t>
          </a:r>
        </a:p>
      </xdr:txBody>
    </xdr:sp>
    <xdr:clientData/>
  </xdr:twoCellAnchor>
  <xdr:twoCellAnchor editAs="oneCell">
    <xdr:from>
      <xdr:col>11</xdr:col>
      <xdr:colOff>828675</xdr:colOff>
      <xdr:row>49</xdr:row>
      <xdr:rowOff>85725</xdr:rowOff>
    </xdr:from>
    <xdr:to>
      <xdr:col>12</xdr:col>
      <xdr:colOff>619125</xdr:colOff>
      <xdr:row>50</xdr:row>
      <xdr:rowOff>161925</xdr:rowOff>
    </xdr:to>
    <xdr:sp macro="" textlink="">
      <xdr:nvSpPr>
        <xdr:cNvPr id="70" name="Text Box 109">
          <a:extLst>
            <a:ext uri="{FF2B5EF4-FFF2-40B4-BE49-F238E27FC236}">
              <a16:creationId xmlns:a16="http://schemas.microsoft.com/office/drawing/2014/main" id="{00000000-0008-0000-0100-000046000000}"/>
            </a:ext>
          </a:extLst>
        </xdr:cNvPr>
        <xdr:cNvSpPr txBox="1">
          <a:spLocks noChangeArrowheads="1"/>
        </xdr:cNvSpPr>
      </xdr:nvSpPr>
      <xdr:spPr bwMode="auto">
        <a:xfrm>
          <a:off x="7543800" y="8134350"/>
          <a:ext cx="6953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有害物質対策</a:t>
          </a:r>
        </a:p>
      </xdr:txBody>
    </xdr:sp>
    <xdr:clientData/>
  </xdr:twoCellAnchor>
  <xdr:twoCellAnchor editAs="oneCell">
    <xdr:from>
      <xdr:col>13</xdr:col>
      <xdr:colOff>523874</xdr:colOff>
      <xdr:row>49</xdr:row>
      <xdr:rowOff>85725</xdr:rowOff>
    </xdr:from>
    <xdr:to>
      <xdr:col>14</xdr:col>
      <xdr:colOff>657224</xdr:colOff>
      <xdr:row>50</xdr:row>
      <xdr:rowOff>161925</xdr:rowOff>
    </xdr:to>
    <xdr:sp macro="" textlink="">
      <xdr:nvSpPr>
        <xdr:cNvPr id="71" name="Text Box 110">
          <a:extLst>
            <a:ext uri="{FF2B5EF4-FFF2-40B4-BE49-F238E27FC236}">
              <a16:creationId xmlns:a16="http://schemas.microsoft.com/office/drawing/2014/main" id="{00000000-0008-0000-0100-000047000000}"/>
            </a:ext>
          </a:extLst>
        </xdr:cNvPr>
        <xdr:cNvSpPr txBox="1">
          <a:spLocks noChangeArrowheads="1"/>
        </xdr:cNvSpPr>
      </xdr:nvSpPr>
      <xdr:spPr bwMode="auto">
        <a:xfrm>
          <a:off x="9039224" y="8134350"/>
          <a:ext cx="79057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セキュリティ　　　　　　　　</a:t>
          </a:r>
        </a:p>
      </xdr:txBody>
    </xdr:sp>
    <xdr:clientData/>
  </xdr:twoCellAnchor>
  <xdr:twoCellAnchor editAs="oneCell">
    <xdr:from>
      <xdr:col>2</xdr:col>
      <xdr:colOff>762000</xdr:colOff>
      <xdr:row>49</xdr:row>
      <xdr:rowOff>188119</xdr:rowOff>
    </xdr:from>
    <xdr:to>
      <xdr:col>3</xdr:col>
      <xdr:colOff>314325</xdr:colOff>
      <xdr:row>50</xdr:row>
      <xdr:rowOff>111919</xdr:rowOff>
    </xdr:to>
    <xdr:sp macro="" textlink="">
      <xdr:nvSpPr>
        <xdr:cNvPr id="75" name="Text Box 142">
          <a:extLst>
            <a:ext uri="{FF2B5EF4-FFF2-40B4-BE49-F238E27FC236}">
              <a16:creationId xmlns:a16="http://schemas.microsoft.com/office/drawing/2014/main" id="{00000000-0008-0000-0100-00004B000000}"/>
            </a:ext>
          </a:extLst>
        </xdr:cNvPr>
        <xdr:cNvSpPr txBox="1">
          <a:spLocks noChangeArrowheads="1"/>
        </xdr:cNvSpPr>
      </xdr:nvSpPr>
      <xdr:spPr bwMode="auto">
        <a:xfrm>
          <a:off x="981075" y="8236744"/>
          <a:ext cx="571500" cy="114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音環境</a:t>
          </a:r>
        </a:p>
      </xdr:txBody>
    </xdr:sp>
    <xdr:clientData/>
  </xdr:twoCellAnchor>
  <xdr:oneCellAnchor>
    <xdr:from>
      <xdr:col>4</xdr:col>
      <xdr:colOff>19050</xdr:colOff>
      <xdr:row>49</xdr:row>
      <xdr:rowOff>178584</xdr:rowOff>
    </xdr:from>
    <xdr:ext cx="660117" cy="133370"/>
    <xdr:sp macro="" textlink="">
      <xdr:nvSpPr>
        <xdr:cNvPr id="76" name="Text Box 143">
          <a:extLst>
            <a:ext uri="{FF2B5EF4-FFF2-40B4-BE49-F238E27FC236}">
              <a16:creationId xmlns:a16="http://schemas.microsoft.com/office/drawing/2014/main" id="{00000000-0008-0000-0100-00004C000000}"/>
            </a:ext>
          </a:extLst>
        </xdr:cNvPr>
        <xdr:cNvSpPr txBox="1">
          <a:spLocks noChangeArrowheads="1"/>
        </xdr:cNvSpPr>
      </xdr:nvSpPr>
      <xdr:spPr bwMode="auto">
        <a:xfrm>
          <a:off x="1666875" y="8227209"/>
          <a:ext cx="660117"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光･視環境　　　</a:t>
          </a:r>
        </a:p>
      </xdr:txBody>
    </xdr:sp>
    <xdr:clientData/>
  </xdr:oneCellAnchor>
  <xdr:twoCellAnchor editAs="oneCell">
    <xdr:from>
      <xdr:col>4</xdr:col>
      <xdr:colOff>590550</xdr:colOff>
      <xdr:row>49</xdr:row>
      <xdr:rowOff>178594</xdr:rowOff>
    </xdr:from>
    <xdr:to>
      <xdr:col>6</xdr:col>
      <xdr:colOff>76200</xdr:colOff>
      <xdr:row>50</xdr:row>
      <xdr:rowOff>121444</xdr:rowOff>
    </xdr:to>
    <xdr:sp macro="" textlink="">
      <xdr:nvSpPr>
        <xdr:cNvPr id="77" name="Text Box 144">
          <a:extLst>
            <a:ext uri="{FF2B5EF4-FFF2-40B4-BE49-F238E27FC236}">
              <a16:creationId xmlns:a16="http://schemas.microsoft.com/office/drawing/2014/main" id="{00000000-0008-0000-0100-00004D000000}"/>
            </a:ext>
          </a:extLst>
        </xdr:cNvPr>
        <xdr:cNvSpPr txBox="1">
          <a:spLocks noChangeArrowheads="1"/>
        </xdr:cNvSpPr>
      </xdr:nvSpPr>
      <xdr:spPr bwMode="auto">
        <a:xfrm>
          <a:off x="2238375" y="8227219"/>
          <a:ext cx="704850"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熱・空気環境　　　　　　</a:t>
          </a:r>
        </a:p>
      </xdr:txBody>
    </xdr:sp>
    <xdr:clientData/>
  </xdr:twoCellAnchor>
  <xdr:twoCellAnchor editAs="oneCell">
    <xdr:from>
      <xdr:col>7</xdr:col>
      <xdr:colOff>123825</xdr:colOff>
      <xdr:row>49</xdr:row>
      <xdr:rowOff>170657</xdr:rowOff>
    </xdr:from>
    <xdr:to>
      <xdr:col>7</xdr:col>
      <xdr:colOff>676275</xdr:colOff>
      <xdr:row>50</xdr:row>
      <xdr:rowOff>129382</xdr:rowOff>
    </xdr:to>
    <xdr:sp macro="" textlink="">
      <xdr:nvSpPr>
        <xdr:cNvPr id="78" name="Text Box 7">
          <a:extLst>
            <a:ext uri="{FF2B5EF4-FFF2-40B4-BE49-F238E27FC236}">
              <a16:creationId xmlns:a16="http://schemas.microsoft.com/office/drawing/2014/main" id="{00000000-0008-0000-0100-00004E000000}"/>
            </a:ext>
          </a:extLst>
        </xdr:cNvPr>
        <xdr:cNvSpPr txBox="1">
          <a:spLocks noChangeArrowheads="1"/>
        </xdr:cNvSpPr>
      </xdr:nvSpPr>
      <xdr:spPr bwMode="auto">
        <a:xfrm>
          <a:off x="3486150" y="8219282"/>
          <a:ext cx="552450" cy="149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900" b="0" i="0" strike="noStrike">
              <a:solidFill>
                <a:srgbClr val="000000"/>
              </a:solidFill>
              <a:latin typeface="ＭＳ Ｐゴシック"/>
              <a:ea typeface="ＭＳ Ｐゴシック"/>
            </a:rPr>
            <a:t>   </a:t>
          </a:r>
          <a:r>
            <a:rPr lang="ja-JP" altLang="en-US" sz="800" b="0" i="0" strike="noStrike">
              <a:solidFill>
                <a:srgbClr val="000000"/>
              </a:solidFill>
              <a:latin typeface="ＭＳ Ｐゴシック"/>
              <a:ea typeface="ＭＳ Ｐゴシック"/>
            </a:rPr>
            <a:t>運動</a:t>
          </a:r>
        </a:p>
      </xdr:txBody>
    </xdr:sp>
    <xdr:clientData/>
  </xdr:twoCellAnchor>
  <xdr:twoCellAnchor editAs="oneCell">
    <xdr:from>
      <xdr:col>7</xdr:col>
      <xdr:colOff>288231</xdr:colOff>
      <xdr:row>60</xdr:row>
      <xdr:rowOff>104268</xdr:rowOff>
    </xdr:from>
    <xdr:to>
      <xdr:col>8</xdr:col>
      <xdr:colOff>229639</xdr:colOff>
      <xdr:row>62</xdr:row>
      <xdr:rowOff>40660</xdr:rowOff>
    </xdr:to>
    <xdr:sp macro="" textlink="">
      <xdr:nvSpPr>
        <xdr:cNvPr id="83" name="Text Box 145">
          <a:extLst>
            <a:ext uri="{FF2B5EF4-FFF2-40B4-BE49-F238E27FC236}">
              <a16:creationId xmlns:a16="http://schemas.microsoft.com/office/drawing/2014/main" id="{00000000-0008-0000-0100-000053000000}"/>
            </a:ext>
          </a:extLst>
        </xdr:cNvPr>
        <xdr:cNvSpPr txBox="1">
          <a:spLocks noChangeArrowheads="1"/>
        </xdr:cNvSpPr>
      </xdr:nvSpPr>
      <xdr:spPr bwMode="auto">
        <a:xfrm>
          <a:off x="3650556" y="10343643"/>
          <a:ext cx="941533" cy="33644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ﾒﾝﾀﾙﾍﾙｽ対策</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医療ｻｰﾋﾞｽ</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2</xdr:col>
      <xdr:colOff>183617</xdr:colOff>
      <xdr:row>60</xdr:row>
      <xdr:rowOff>117022</xdr:rowOff>
    </xdr:from>
    <xdr:to>
      <xdr:col>3</xdr:col>
      <xdr:colOff>74094</xdr:colOff>
      <xdr:row>61</xdr:row>
      <xdr:rowOff>200024</xdr:rowOff>
    </xdr:to>
    <xdr:sp macro="" textlink="">
      <xdr:nvSpPr>
        <xdr:cNvPr id="84" name="Text Box 23">
          <a:extLst>
            <a:ext uri="{FF2B5EF4-FFF2-40B4-BE49-F238E27FC236}">
              <a16:creationId xmlns:a16="http://schemas.microsoft.com/office/drawing/2014/main" id="{00000000-0008-0000-0100-000054000000}"/>
            </a:ext>
          </a:extLst>
        </xdr:cNvPr>
        <xdr:cNvSpPr txBox="1">
          <a:spLocks noChangeArrowheads="1"/>
        </xdr:cNvSpPr>
      </xdr:nvSpPr>
      <xdr:spPr bwMode="auto">
        <a:xfrm>
          <a:off x="402692" y="10356397"/>
          <a:ext cx="909652" cy="283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825" b="0" i="0" u="none" strike="noStrike" baseline="0">
              <a:solidFill>
                <a:srgbClr val="000000"/>
              </a:solidFill>
              <a:latin typeface="ＭＳ Ｐゴシック"/>
              <a:ea typeface="ＭＳ Ｐゴシック"/>
            </a:rPr>
            <a:t>   維持管理計画</a:t>
          </a:r>
        </a:p>
      </xdr:txBody>
    </xdr:sp>
    <xdr:clientData/>
  </xdr:twoCellAnchor>
  <xdr:twoCellAnchor editAs="oneCell">
    <xdr:from>
      <xdr:col>3</xdr:col>
      <xdr:colOff>234791</xdr:colOff>
      <xdr:row>60</xdr:row>
      <xdr:rowOff>160017</xdr:rowOff>
    </xdr:from>
    <xdr:to>
      <xdr:col>4</xdr:col>
      <xdr:colOff>534921</xdr:colOff>
      <xdr:row>61</xdr:row>
      <xdr:rowOff>157029</xdr:rowOff>
    </xdr:to>
    <xdr:sp macro="" textlink="">
      <xdr:nvSpPr>
        <xdr:cNvPr id="85" name="Text Box 101">
          <a:extLst>
            <a:ext uri="{FF2B5EF4-FFF2-40B4-BE49-F238E27FC236}">
              <a16:creationId xmlns:a16="http://schemas.microsoft.com/office/drawing/2014/main" id="{00000000-0008-0000-0100-000055000000}"/>
            </a:ext>
          </a:extLst>
        </xdr:cNvPr>
        <xdr:cNvSpPr txBox="1">
          <a:spLocks noChangeArrowheads="1"/>
        </xdr:cNvSpPr>
      </xdr:nvSpPr>
      <xdr:spPr bwMode="auto">
        <a:xfrm>
          <a:off x="1473041" y="10399392"/>
          <a:ext cx="709705" cy="19703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満足度調査</a:t>
          </a:r>
        </a:p>
      </xdr:txBody>
    </xdr:sp>
    <xdr:clientData/>
  </xdr:twoCellAnchor>
  <xdr:twoCellAnchor editAs="oneCell">
    <xdr:from>
      <xdr:col>4</xdr:col>
      <xdr:colOff>663415</xdr:colOff>
      <xdr:row>60</xdr:row>
      <xdr:rowOff>179161</xdr:rowOff>
    </xdr:from>
    <xdr:to>
      <xdr:col>6</xdr:col>
      <xdr:colOff>206856</xdr:colOff>
      <xdr:row>61</xdr:row>
      <xdr:rowOff>137885</xdr:rowOff>
    </xdr:to>
    <xdr:sp macro="" textlink="">
      <xdr:nvSpPr>
        <xdr:cNvPr id="88" name="Text Box 148">
          <a:extLst>
            <a:ext uri="{FF2B5EF4-FFF2-40B4-BE49-F238E27FC236}">
              <a16:creationId xmlns:a16="http://schemas.microsoft.com/office/drawing/2014/main" id="{00000000-0008-0000-0100-000058000000}"/>
            </a:ext>
          </a:extLst>
        </xdr:cNvPr>
        <xdr:cNvSpPr txBox="1">
          <a:spLocks noChangeArrowheads="1"/>
        </xdr:cNvSpPr>
      </xdr:nvSpPr>
      <xdr:spPr bwMode="auto">
        <a:xfrm>
          <a:off x="2311240" y="10418536"/>
          <a:ext cx="762641" cy="158749"/>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災害時対応</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12</xdr:col>
      <xdr:colOff>714375</xdr:colOff>
      <xdr:row>49</xdr:row>
      <xdr:rowOff>141288</xdr:rowOff>
    </xdr:from>
    <xdr:to>
      <xdr:col>13</xdr:col>
      <xdr:colOff>523875</xdr:colOff>
      <xdr:row>50</xdr:row>
      <xdr:rowOff>106363</xdr:rowOff>
    </xdr:to>
    <xdr:sp macro="" textlink="">
      <xdr:nvSpPr>
        <xdr:cNvPr id="89" name="Text Box 149">
          <a:extLst>
            <a:ext uri="{FF2B5EF4-FFF2-40B4-BE49-F238E27FC236}">
              <a16:creationId xmlns:a16="http://schemas.microsoft.com/office/drawing/2014/main" id="{00000000-0008-0000-0100-000059000000}"/>
            </a:ext>
          </a:extLst>
        </xdr:cNvPr>
        <xdr:cNvSpPr txBox="1">
          <a:spLocks noChangeArrowheads="1"/>
        </xdr:cNvSpPr>
      </xdr:nvSpPr>
      <xdr:spPr bwMode="auto">
        <a:xfrm>
          <a:off x="8334375" y="8189913"/>
          <a:ext cx="704850" cy="15557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水質安全性</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xdr:col>
      <xdr:colOff>47625</xdr:colOff>
      <xdr:row>1</xdr:row>
      <xdr:rowOff>76201</xdr:rowOff>
    </xdr:from>
    <xdr:to>
      <xdr:col>11</xdr:col>
      <xdr:colOff>390904</xdr:colOff>
      <xdr:row>3</xdr:row>
      <xdr:rowOff>219075</xdr:rowOff>
    </xdr:to>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4775" y="152401"/>
          <a:ext cx="7001254" cy="619124"/>
        </a:xfrm>
        <a:prstGeom prst="rect">
          <a:avLst/>
        </a:prstGeom>
      </xdr:spPr>
    </xdr:pic>
    <xdr:clientData/>
  </xdr:twoCellAnchor>
  <xdr:twoCellAnchor editAs="oneCell">
    <xdr:from>
      <xdr:col>8</xdr:col>
      <xdr:colOff>243700</xdr:colOff>
      <xdr:row>60</xdr:row>
      <xdr:rowOff>104268</xdr:rowOff>
    </xdr:from>
    <xdr:to>
      <xdr:col>9</xdr:col>
      <xdr:colOff>598233</xdr:colOff>
      <xdr:row>62</xdr:row>
      <xdr:rowOff>40660</xdr:rowOff>
    </xdr:to>
    <xdr:sp macro="" textlink="">
      <xdr:nvSpPr>
        <xdr:cNvPr id="30" name="Text Box 145">
          <a:extLst>
            <a:ext uri="{FF2B5EF4-FFF2-40B4-BE49-F238E27FC236}">
              <a16:creationId xmlns:a16="http://schemas.microsoft.com/office/drawing/2014/main" id="{00000000-0008-0000-0100-00001E000000}"/>
            </a:ext>
          </a:extLst>
        </xdr:cNvPr>
        <xdr:cNvSpPr txBox="1">
          <a:spLocks noChangeArrowheads="1"/>
        </xdr:cNvSpPr>
      </xdr:nvSpPr>
      <xdr:spPr bwMode="auto">
        <a:xfrm>
          <a:off x="4606150" y="10343643"/>
          <a:ext cx="878408" cy="33644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社内情報共有</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インフラ</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9</xdr:col>
      <xdr:colOff>605491</xdr:colOff>
      <xdr:row>60</xdr:row>
      <xdr:rowOff>104268</xdr:rowOff>
    </xdr:from>
    <xdr:to>
      <xdr:col>10</xdr:col>
      <xdr:colOff>618457</xdr:colOff>
      <xdr:row>62</xdr:row>
      <xdr:rowOff>40660</xdr:rowOff>
    </xdr:to>
    <xdr:sp macro="" textlink="">
      <xdr:nvSpPr>
        <xdr:cNvPr id="31" name="Text Box 145">
          <a:extLst>
            <a:ext uri="{FF2B5EF4-FFF2-40B4-BE49-F238E27FC236}">
              <a16:creationId xmlns:a16="http://schemas.microsoft.com/office/drawing/2014/main" id="{00000000-0008-0000-0100-00001F000000}"/>
            </a:ext>
          </a:extLst>
        </xdr:cNvPr>
        <xdr:cNvSpPr txBox="1">
          <a:spLocks noChangeArrowheads="1"/>
        </xdr:cNvSpPr>
      </xdr:nvSpPr>
      <xdr:spPr bwMode="auto">
        <a:xfrm>
          <a:off x="5491816" y="10343643"/>
          <a:ext cx="936891" cy="33644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健康増進</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プログラム</a:t>
          </a:r>
          <a:r>
            <a:rPr lang="ja-JP" altLang="en-US" sz="900" b="0" i="0" strike="noStrike">
              <a:solidFill>
                <a:srgbClr val="000000"/>
              </a:solidFill>
              <a:latin typeface="ＭＳ Ｐゴシック"/>
              <a:ea typeface="ＭＳ Ｐゴシック"/>
            </a:rPr>
            <a:t>　</a:t>
          </a:r>
        </a:p>
      </xdr:txBody>
    </xdr:sp>
    <xdr:clientData/>
  </xdr:twoCellAnchor>
  <xdr:twoCellAnchor>
    <xdr:from>
      <xdr:col>11</xdr:col>
      <xdr:colOff>80176</xdr:colOff>
      <xdr:row>53</xdr:row>
      <xdr:rowOff>180415</xdr:rowOff>
    </xdr:from>
    <xdr:to>
      <xdr:col>14</xdr:col>
      <xdr:colOff>762000</xdr:colOff>
      <xdr:row>61</xdr:row>
      <xdr:rowOff>189940</xdr:rowOff>
    </xdr:to>
    <xdr:graphicFrame macro="">
      <xdr:nvGraphicFramePr>
        <xdr:cNvPr id="32" name="Chart 15">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11</xdr:col>
      <xdr:colOff>127373</xdr:colOff>
      <xdr:row>60</xdr:row>
      <xdr:rowOff>151893</xdr:rowOff>
    </xdr:from>
    <xdr:to>
      <xdr:col>12</xdr:col>
      <xdr:colOff>155281</xdr:colOff>
      <xdr:row>61</xdr:row>
      <xdr:rowOff>190500</xdr:rowOff>
    </xdr:to>
    <xdr:sp macro="" textlink="">
      <xdr:nvSpPr>
        <xdr:cNvPr id="33" name="Text Box 145">
          <a:extLst>
            <a:ext uri="{FF2B5EF4-FFF2-40B4-BE49-F238E27FC236}">
              <a16:creationId xmlns:a16="http://schemas.microsoft.com/office/drawing/2014/main" id="{00000000-0008-0000-0100-000021000000}"/>
            </a:ext>
          </a:extLst>
        </xdr:cNvPr>
        <xdr:cNvSpPr txBox="1">
          <a:spLocks noChangeArrowheads="1"/>
        </xdr:cNvSpPr>
      </xdr:nvSpPr>
      <xdr:spPr bwMode="auto">
        <a:xfrm>
          <a:off x="6842498" y="10391268"/>
          <a:ext cx="932783"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作業効率</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11</xdr:col>
      <xdr:colOff>799726</xdr:colOff>
      <xdr:row>60</xdr:row>
      <xdr:rowOff>151893</xdr:rowOff>
    </xdr:from>
    <xdr:to>
      <xdr:col>13</xdr:col>
      <xdr:colOff>12219</xdr:colOff>
      <xdr:row>61</xdr:row>
      <xdr:rowOff>190500</xdr:rowOff>
    </xdr:to>
    <xdr:sp macro="" textlink="">
      <xdr:nvSpPr>
        <xdr:cNvPr id="35" name="Text Box 145">
          <a:extLst>
            <a:ext uri="{FF2B5EF4-FFF2-40B4-BE49-F238E27FC236}">
              <a16:creationId xmlns:a16="http://schemas.microsoft.com/office/drawing/2014/main" id="{00000000-0008-0000-0100-000023000000}"/>
            </a:ext>
          </a:extLst>
        </xdr:cNvPr>
        <xdr:cNvSpPr txBox="1">
          <a:spLocks noChangeArrowheads="1"/>
        </xdr:cNvSpPr>
      </xdr:nvSpPr>
      <xdr:spPr bwMode="auto">
        <a:xfrm>
          <a:off x="7514851" y="10391268"/>
          <a:ext cx="1012718"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知識創造</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12</xdr:col>
      <xdr:colOff>664695</xdr:colOff>
      <xdr:row>60</xdr:row>
      <xdr:rowOff>151893</xdr:rowOff>
    </xdr:from>
    <xdr:to>
      <xdr:col>14</xdr:col>
      <xdr:colOff>94955</xdr:colOff>
      <xdr:row>61</xdr:row>
      <xdr:rowOff>190500</xdr:rowOff>
    </xdr:to>
    <xdr:sp macro="" textlink="">
      <xdr:nvSpPr>
        <xdr:cNvPr id="36" name="Text Box 145">
          <a:extLst>
            <a:ext uri="{FF2B5EF4-FFF2-40B4-BE49-F238E27FC236}">
              <a16:creationId xmlns:a16="http://schemas.microsoft.com/office/drawing/2014/main" id="{00000000-0008-0000-0100-000024000000}"/>
            </a:ext>
          </a:extLst>
        </xdr:cNvPr>
        <xdr:cNvSpPr txBox="1">
          <a:spLocks noChangeArrowheads="1"/>
        </xdr:cNvSpPr>
      </xdr:nvSpPr>
      <xdr:spPr bwMode="auto">
        <a:xfrm>
          <a:off x="8284695" y="10391268"/>
          <a:ext cx="982835"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意欲向上</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13</xdr:col>
      <xdr:colOff>491564</xdr:colOff>
      <xdr:row>60</xdr:row>
      <xdr:rowOff>151893</xdr:rowOff>
    </xdr:from>
    <xdr:to>
      <xdr:col>14</xdr:col>
      <xdr:colOff>743589</xdr:colOff>
      <xdr:row>61</xdr:row>
      <xdr:rowOff>190500</xdr:rowOff>
    </xdr:to>
    <xdr:sp macro="" textlink="">
      <xdr:nvSpPr>
        <xdr:cNvPr id="37" name="Text Box 145">
          <a:extLst>
            <a:ext uri="{FF2B5EF4-FFF2-40B4-BE49-F238E27FC236}">
              <a16:creationId xmlns:a16="http://schemas.microsoft.com/office/drawing/2014/main" id="{00000000-0008-0000-0100-000025000000}"/>
            </a:ext>
          </a:extLst>
        </xdr:cNvPr>
        <xdr:cNvSpPr txBox="1">
          <a:spLocks noChangeArrowheads="1"/>
        </xdr:cNvSpPr>
      </xdr:nvSpPr>
      <xdr:spPr bwMode="auto">
        <a:xfrm>
          <a:off x="9006914" y="10391268"/>
          <a:ext cx="909250"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人材確保</a:t>
          </a:r>
          <a:endParaRPr lang="ja-JP" altLang="en-US" sz="900" b="0" i="0" strike="noStrike">
            <a:solidFill>
              <a:srgbClr val="000000"/>
            </a:solidFill>
            <a:latin typeface="ＭＳ Ｐゴシック"/>
            <a:ea typeface="ＭＳ Ｐゴシック"/>
          </a:endParaRPr>
        </a:p>
      </xdr:txBody>
    </xdr:sp>
    <xdr:clientData/>
  </xdr:twoCellAnchor>
  <xdr:oneCellAnchor>
    <xdr:from>
      <xdr:col>11</xdr:col>
      <xdr:colOff>495300</xdr:colOff>
      <xdr:row>58</xdr:row>
      <xdr:rowOff>152094</xdr:rowOff>
    </xdr:from>
    <xdr:ext cx="227626" cy="275717"/>
    <xdr:sp macro="" textlink="$T$59">
      <xdr:nvSpPr>
        <xdr:cNvPr id="2" name="テキスト ボックス 1">
          <a:extLst>
            <a:ext uri="{FF2B5EF4-FFF2-40B4-BE49-F238E27FC236}">
              <a16:creationId xmlns:a16="http://schemas.microsoft.com/office/drawing/2014/main" id="{00000000-0008-0000-0100-000002000000}"/>
            </a:ext>
          </a:extLst>
        </xdr:cNvPr>
        <xdr:cNvSpPr txBox="1"/>
      </xdr:nvSpPr>
      <xdr:spPr>
        <a:xfrm>
          <a:off x="7210425"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1B88DCA6-4A97-4D55-865D-FC3AC8235F01}"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oneCellAnchor>
    <xdr:from>
      <xdr:col>12</xdr:col>
      <xdr:colOff>292100</xdr:colOff>
      <xdr:row>58</xdr:row>
      <xdr:rowOff>152094</xdr:rowOff>
    </xdr:from>
    <xdr:ext cx="227626" cy="275717"/>
    <xdr:sp macro="" textlink="$T$60">
      <xdr:nvSpPr>
        <xdr:cNvPr id="3" name="テキスト ボックス 2">
          <a:extLst>
            <a:ext uri="{FF2B5EF4-FFF2-40B4-BE49-F238E27FC236}">
              <a16:creationId xmlns:a16="http://schemas.microsoft.com/office/drawing/2014/main" id="{00000000-0008-0000-0100-000003000000}"/>
            </a:ext>
          </a:extLst>
        </xdr:cNvPr>
        <xdr:cNvSpPr txBox="1"/>
      </xdr:nvSpPr>
      <xdr:spPr>
        <a:xfrm>
          <a:off x="7912100"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731D396-01DB-4256-9D77-B0AF145E986D}"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oneCellAnchor>
    <xdr:from>
      <xdr:col>13</xdr:col>
      <xdr:colOff>98425</xdr:colOff>
      <xdr:row>58</xdr:row>
      <xdr:rowOff>152094</xdr:rowOff>
    </xdr:from>
    <xdr:ext cx="227626" cy="275717"/>
    <xdr:sp macro="" textlink="$T$61">
      <xdr:nvSpPr>
        <xdr:cNvPr id="4" name="テキスト ボックス 3">
          <a:extLst>
            <a:ext uri="{FF2B5EF4-FFF2-40B4-BE49-F238E27FC236}">
              <a16:creationId xmlns:a16="http://schemas.microsoft.com/office/drawing/2014/main" id="{00000000-0008-0000-0100-000004000000}"/>
            </a:ext>
          </a:extLst>
        </xdr:cNvPr>
        <xdr:cNvSpPr txBox="1"/>
      </xdr:nvSpPr>
      <xdr:spPr>
        <a:xfrm>
          <a:off x="8613775"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3AA71A2-C156-47EE-83F1-5339354CF809}"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oneCellAnchor>
    <xdr:from>
      <xdr:col>14</xdr:col>
      <xdr:colOff>142875</xdr:colOff>
      <xdr:row>58</xdr:row>
      <xdr:rowOff>152094</xdr:rowOff>
    </xdr:from>
    <xdr:ext cx="227626" cy="275717"/>
    <xdr:sp macro="" textlink="$T$62">
      <xdr:nvSpPr>
        <xdr:cNvPr id="5" name="テキスト ボックス 4">
          <a:extLst>
            <a:ext uri="{FF2B5EF4-FFF2-40B4-BE49-F238E27FC236}">
              <a16:creationId xmlns:a16="http://schemas.microsoft.com/office/drawing/2014/main" id="{00000000-0008-0000-0100-000005000000}"/>
            </a:ext>
          </a:extLst>
        </xdr:cNvPr>
        <xdr:cNvSpPr txBox="1"/>
      </xdr:nvSpPr>
      <xdr:spPr>
        <a:xfrm>
          <a:off x="9315450" y="9953319"/>
          <a:ext cx="2276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255B14E4-05C0-49FA-9C99-3D6493708E40}"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oneCellAnchor>
</xdr:wsDr>
</file>

<file path=xl/drawings/drawing3.xml><?xml version="1.0" encoding="utf-8"?>
<c:userShapes xmlns:c="http://schemas.openxmlformats.org/drawingml/2006/chart">
  <cdr:relSizeAnchor xmlns:cdr="http://schemas.openxmlformats.org/drawingml/2006/chartDrawing">
    <cdr:from>
      <cdr:x>0.0593</cdr:x>
      <cdr:y>0.44568</cdr:y>
    </cdr:from>
    <cdr:to>
      <cdr:x>0.96487</cdr:x>
      <cdr:y>0.44742</cdr:y>
    </cdr:to>
    <cdr:sp macro="" textlink="">
      <cdr:nvSpPr>
        <cdr:cNvPr id="7173" name="Line 5"/>
        <cdr:cNvSpPr>
          <a:spLocks xmlns:a="http://schemas.openxmlformats.org/drawingml/2006/main" noChangeShapeType="1"/>
        </cdr:cNvSpPr>
      </cdr:nvSpPr>
      <cdr:spPr bwMode="auto">
        <a:xfrm xmlns:a="http://schemas.openxmlformats.org/drawingml/2006/main">
          <a:off x="251918" y="751585"/>
          <a:ext cx="3846997" cy="2934"/>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0.37989</cdr:x>
      <cdr:y>0.64057</cdr:y>
    </cdr:from>
    <cdr:to>
      <cdr:x>0.54174</cdr:x>
      <cdr:y>0.79117</cdr:y>
    </cdr:to>
    <cdr:sp macro="" textlink="結果!$T$51">
      <cdr:nvSpPr>
        <cdr:cNvPr id="2" name="テキスト ボックス 1"/>
        <cdr:cNvSpPr txBox="1"/>
      </cdr:nvSpPr>
      <cdr:spPr>
        <a:xfrm xmlns:a="http://schemas.openxmlformats.org/drawingml/2006/main">
          <a:off x="1473919" y="1012831"/>
          <a:ext cx="627953" cy="238121"/>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5CEA0FE4-9E4C-47CC-A16B-F8D9F9B432C6}"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0.07238</cdr:x>
      <cdr:y>0.63855</cdr:y>
    </cdr:from>
    <cdr:to>
      <cdr:x>0.23423</cdr:x>
      <cdr:y>0.78916</cdr:y>
    </cdr:to>
    <cdr:sp macro="" textlink="結果!$T$49">
      <cdr:nvSpPr>
        <cdr:cNvPr id="4" name="テキスト ボックス 1"/>
        <cdr:cNvSpPr txBox="1"/>
      </cdr:nvSpPr>
      <cdr:spPr>
        <a:xfrm xmlns:a="http://schemas.openxmlformats.org/drawingml/2006/main">
          <a:off x="280824" y="100964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0.22907</cdr:x>
      <cdr:y>0.64458</cdr:y>
    </cdr:from>
    <cdr:to>
      <cdr:x>0.39092</cdr:x>
      <cdr:y>0.79518</cdr:y>
    </cdr:to>
    <cdr:sp macro="" textlink="結果!$T$50">
      <cdr:nvSpPr>
        <cdr:cNvPr id="5" name="テキスト ボックス 1"/>
        <cdr:cNvSpPr txBox="1"/>
      </cdr:nvSpPr>
      <cdr:spPr>
        <a:xfrm xmlns:a="http://schemas.openxmlformats.org/drawingml/2006/main">
          <a:off x="888759" y="1019174"/>
          <a:ext cx="627953" cy="23812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B0D6710-1566-44D7-B091-D4CB2A9E1A7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0.53476</cdr:x>
      <cdr:y>0.6506</cdr:y>
    </cdr:from>
    <cdr:to>
      <cdr:x>0.69661</cdr:x>
      <cdr:y>0.80121</cdr:y>
    </cdr:to>
    <cdr:sp macro="" textlink="結果!$T$52">
      <cdr:nvSpPr>
        <cdr:cNvPr id="6" name="テキスト ボックス 1"/>
        <cdr:cNvSpPr txBox="1"/>
      </cdr:nvSpPr>
      <cdr:spPr>
        <a:xfrm xmlns:a="http://schemas.openxmlformats.org/drawingml/2006/main">
          <a:off x="2074805" y="102869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37A117-80E8-4A06-9394-A34AE86B6393}"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0.67103</cdr:x>
      <cdr:y>0.65863</cdr:y>
    </cdr:from>
    <cdr:to>
      <cdr:x>0.83288</cdr:x>
      <cdr:y>0.80924</cdr:y>
    </cdr:to>
    <cdr:sp macro="" textlink="結果!$T$53">
      <cdr:nvSpPr>
        <cdr:cNvPr id="7" name="テキスト ボックス 1"/>
        <cdr:cNvSpPr txBox="1"/>
      </cdr:nvSpPr>
      <cdr:spPr>
        <a:xfrm xmlns:a="http://schemas.openxmlformats.org/drawingml/2006/main">
          <a:off x="2603500" y="1041400"/>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A888468-1439-4F98-9A64-756C14DBEF39}" type="TxLink">
            <a:rPr lang="en-US" altLang="en-US" sz="1100" b="0" i="0" u="none" strike="noStrike">
              <a:solidFill>
                <a:srgbClr val="000000"/>
              </a:solidFill>
              <a:latin typeface="ＭＳ Ｐゴシック"/>
              <a:ea typeface="ＭＳ Ｐゴシック"/>
              <a:cs typeface="Arial"/>
            </a:rPr>
            <a:pPr algn="ctr"/>
            <a:t> </a:t>
          </a:fld>
          <a:endParaRPr lang="ja-JP" altLang="en-US" sz="1000"/>
        </a:p>
      </cdr:txBody>
    </cdr:sp>
  </cdr:relSizeAnchor>
  <cdr:relSizeAnchor xmlns:cdr="http://schemas.openxmlformats.org/drawingml/2006/chartDrawing">
    <cdr:from>
      <cdr:x>0.82651</cdr:x>
      <cdr:y>0.65462</cdr:y>
    </cdr:from>
    <cdr:to>
      <cdr:x>0.98836</cdr:x>
      <cdr:y>0.80523</cdr:y>
    </cdr:to>
    <cdr:sp macro="" textlink="結果!$T$54">
      <cdr:nvSpPr>
        <cdr:cNvPr id="8" name="テキスト ボックス 1"/>
        <cdr:cNvSpPr txBox="1"/>
      </cdr:nvSpPr>
      <cdr:spPr>
        <a:xfrm xmlns:a="http://schemas.openxmlformats.org/drawingml/2006/main">
          <a:off x="3206750" y="1035050"/>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F4D08BF-B3E9-452B-BC1E-70016469BB05}" type="TxLink">
            <a:rPr lang="en-US" altLang="en-US" sz="1100" b="0" i="0" u="none" strike="noStrike">
              <a:solidFill>
                <a:srgbClr val="000000"/>
              </a:solidFill>
              <a:latin typeface="ＭＳ Ｐゴシック"/>
              <a:ea typeface="ＭＳ Ｐゴシック"/>
              <a:cs typeface="Arial"/>
            </a:rPr>
            <a:pPr algn="ctr"/>
            <a:t> </a:t>
          </a:fld>
          <a:endParaRPr lang="ja-JP" altLang="en-US" sz="1000"/>
        </a:p>
      </cdr:txBody>
    </cdr:sp>
  </cdr:relSizeAnchor>
</c:userShapes>
</file>

<file path=xl/drawings/drawing4.xml><?xml version="1.0" encoding="utf-8"?>
<c:userShapes xmlns:c="http://schemas.openxmlformats.org/drawingml/2006/chart">
  <cdr:relSizeAnchor xmlns:cdr="http://schemas.openxmlformats.org/drawingml/2006/chartDrawing">
    <cdr:from>
      <cdr:x>0.08333</cdr:x>
      <cdr:y>0.44746</cdr:y>
    </cdr:from>
    <cdr:to>
      <cdr:x>0.94355</cdr:x>
      <cdr:y>0.44759</cdr:y>
    </cdr:to>
    <cdr:sp macro="" textlink="">
      <cdr:nvSpPr>
        <cdr:cNvPr id="10244" name="Line 4"/>
        <cdr:cNvSpPr>
          <a:spLocks xmlns:a="http://schemas.openxmlformats.org/drawingml/2006/main" noChangeShapeType="1"/>
        </cdr:cNvSpPr>
      </cdr:nvSpPr>
      <cdr:spPr bwMode="auto">
        <a:xfrm xmlns:a="http://schemas.openxmlformats.org/drawingml/2006/main" flipV="1">
          <a:off x="147624" y="767496"/>
          <a:ext cx="1524014" cy="226"/>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0.15681</cdr:x>
      <cdr:y>0.66867</cdr:y>
    </cdr:from>
    <cdr:to>
      <cdr:x>0.44615</cdr:x>
      <cdr:y>0.82932</cdr:y>
    </cdr:to>
    <cdr:sp macro="" textlink="結果!$W$49">
      <cdr:nvSpPr>
        <cdr:cNvPr id="2" name="テキスト ボックス 1"/>
        <cdr:cNvSpPr txBox="1"/>
      </cdr:nvSpPr>
      <cdr:spPr>
        <a:xfrm xmlns:a="http://schemas.openxmlformats.org/drawingml/2006/main">
          <a:off x="258886" y="1057267"/>
          <a:ext cx="477714" cy="254007"/>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0.58452</cdr:x>
      <cdr:y>0.6747</cdr:y>
    </cdr:from>
    <cdr:to>
      <cdr:x>0.90769</cdr:x>
      <cdr:y>0.82932</cdr:y>
    </cdr:to>
    <cdr:sp macro="" textlink="結果!$W$50">
      <cdr:nvSpPr>
        <cdr:cNvPr id="4" name="テキスト ボックス 1"/>
        <cdr:cNvSpPr txBox="1"/>
      </cdr:nvSpPr>
      <cdr:spPr>
        <a:xfrm xmlns:a="http://schemas.openxmlformats.org/drawingml/2006/main">
          <a:off x="965049" y="1066795"/>
          <a:ext cx="533551" cy="244479"/>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0.73741</cdr:x>
      <cdr:y>0.67068</cdr:y>
    </cdr:from>
    <cdr:to>
      <cdr:x>0.92712</cdr:x>
      <cdr:y>0.81526</cdr:y>
    </cdr:to>
    <cdr:sp macro="" textlink="結果!$W$51">
      <cdr:nvSpPr>
        <cdr:cNvPr id="5" name="テキスト ボックス 1"/>
        <cdr:cNvSpPr txBox="1"/>
      </cdr:nvSpPr>
      <cdr:spPr>
        <a:xfrm xmlns:a="http://schemas.openxmlformats.org/drawingml/2006/main">
          <a:off x="2184400"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36A66E5-2F2D-42D8-95DB-A2B582AC9157}" type="TxLink">
            <a:rPr lang="en-US" altLang="en-US" sz="1000" b="0" i="0" u="none" strike="noStrike">
              <a:solidFill>
                <a:srgbClr val="000000"/>
              </a:solidFill>
              <a:latin typeface="Arial"/>
              <a:cs typeface="Arial"/>
            </a:rPr>
            <a:pPr algn="ctr"/>
            <a:t> </a:t>
          </a:fld>
          <a:endParaRPr lang="ja-JP" altLang="en-US" sz="1000"/>
        </a:p>
      </cdr:txBody>
    </cdr:sp>
  </cdr:relSizeAnchor>
</c:userShapes>
</file>

<file path=xl/drawings/drawing5.xml><?xml version="1.0" encoding="utf-8"?>
<c:userShapes xmlns:c="http://schemas.openxmlformats.org/drawingml/2006/chart">
  <cdr:relSizeAnchor xmlns:cdr="http://schemas.openxmlformats.org/drawingml/2006/chartDrawing">
    <cdr:from>
      <cdr:x>0.06678</cdr:x>
      <cdr:y>0.44759</cdr:y>
    </cdr:from>
    <cdr:to>
      <cdr:x>0.98221</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27706" y="774280"/>
          <a:ext cx="3121571"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0.07879</cdr:x>
      <cdr:y>0.66265</cdr:y>
    </cdr:from>
    <cdr:to>
      <cdr:x>0.28458</cdr:x>
      <cdr:y>0.80723</cdr:y>
    </cdr:to>
    <cdr:sp macro="" textlink="結果!$Z$49">
      <cdr:nvSpPr>
        <cdr:cNvPr id="2" name="テキスト ボックス 1"/>
        <cdr:cNvSpPr txBox="1"/>
      </cdr:nvSpPr>
      <cdr:spPr>
        <a:xfrm xmlns:a="http://schemas.openxmlformats.org/drawingml/2006/main">
          <a:off x="246919" y="1047749"/>
          <a:ext cx="644890"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2EDC34F2-F909-49BF-8C38-015631A37EF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0.31001</cdr:x>
      <cdr:y>0.6506</cdr:y>
    </cdr:from>
    <cdr:to>
      <cdr:x>0.5158</cdr:x>
      <cdr:y>0.79518</cdr:y>
    </cdr:to>
    <cdr:sp macro="" textlink="結果!$Z$50">
      <cdr:nvSpPr>
        <cdr:cNvPr id="4" name="テキスト ボックス 1"/>
        <cdr:cNvSpPr txBox="1"/>
      </cdr:nvSpPr>
      <cdr:spPr>
        <a:xfrm xmlns:a="http://schemas.openxmlformats.org/drawingml/2006/main">
          <a:off x="971482" y="1028696"/>
          <a:ext cx="644889"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6766CF0-8F51-4C6C-B250-611FA956B2B4}"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0.53782</cdr:x>
      <cdr:y>0.65863</cdr:y>
    </cdr:from>
    <cdr:to>
      <cdr:x>0.74361</cdr:x>
      <cdr:y>0.80321</cdr:y>
    </cdr:to>
    <cdr:sp macro="" textlink="結果!$Z$51">
      <cdr:nvSpPr>
        <cdr:cNvPr id="5" name="テキスト ボックス 1"/>
        <cdr:cNvSpPr txBox="1"/>
      </cdr:nvSpPr>
      <cdr:spPr>
        <a:xfrm xmlns:a="http://schemas.openxmlformats.org/drawingml/2006/main">
          <a:off x="1833926" y="1041393"/>
          <a:ext cx="701734"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1C6A9C2-A184-4FA5-98B2-40AE4AB30FFD}"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0.77609</cdr:x>
      <cdr:y>0.6506</cdr:y>
    </cdr:from>
    <cdr:to>
      <cdr:x>0.98188</cdr:x>
      <cdr:y>0.79518</cdr:y>
    </cdr:to>
    <cdr:sp macro="" textlink="結果!$Z$52">
      <cdr:nvSpPr>
        <cdr:cNvPr id="10" name="テキスト ボックス 1"/>
        <cdr:cNvSpPr txBox="1"/>
      </cdr:nvSpPr>
      <cdr:spPr>
        <a:xfrm xmlns:a="http://schemas.openxmlformats.org/drawingml/2006/main">
          <a:off x="2432050" y="1028700"/>
          <a:ext cx="644889"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1E4742F-40DF-454A-8CCC-4A79FB763DDE}" type="TxLink">
            <a:rPr lang="en-US" altLang="en-US" sz="1100" b="0" i="0" u="none" strike="noStrike">
              <a:solidFill>
                <a:srgbClr val="000000"/>
              </a:solidFill>
              <a:latin typeface="ＭＳ Ｐゴシック"/>
              <a:ea typeface="ＭＳ Ｐゴシック"/>
              <a:cs typeface="Arial"/>
            </a:rPr>
            <a:pPr algn="ctr"/>
            <a:t> </a:t>
          </a:fld>
          <a:endParaRPr lang="ja-JP" altLang="en-US" sz="1000"/>
        </a:p>
      </cdr:txBody>
    </cdr:sp>
  </cdr:relSizeAnchor>
</c:userShapes>
</file>

<file path=xl/drawings/drawing6.xml><?xml version="1.0" encoding="utf-8"?>
<c:userShapes xmlns:c="http://schemas.openxmlformats.org/drawingml/2006/chart">
  <cdr:relSizeAnchor xmlns:cdr="http://schemas.openxmlformats.org/drawingml/2006/chartDrawing">
    <cdr:from>
      <cdr:x>0.06839</cdr:x>
      <cdr:y>0.44759</cdr:y>
    </cdr:from>
    <cdr:to>
      <cdr:x>0.98382</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04343" y="707707"/>
          <a:ext cx="273534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W$60">
      <cdr:nvSpPr>
        <cdr:cNvPr id="2" name="テキスト ボックス 1"/>
        <cdr:cNvSpPr txBox="1"/>
      </cdr:nvSpPr>
      <cdr:spPr>
        <a:xfrm xmlns:a="http://schemas.openxmlformats.org/drawingml/2006/main">
          <a:off x="361947" y="1057270"/>
          <a:ext cx="561973"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15FAB5FD-FC8D-48BA-AD0E-5FB581A210DC}"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0.43837</cdr:x>
      <cdr:y>0.6767</cdr:y>
    </cdr:from>
    <cdr:to>
      <cdr:x>0.62808</cdr:x>
      <cdr:y>0.82128</cdr:y>
    </cdr:to>
    <cdr:sp macro="" textlink="結果!$W$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7AFA0B-83C3-46E0-B9DD-7D49F031A67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0.74062</cdr:x>
      <cdr:y>0.67671</cdr:y>
    </cdr:from>
    <cdr:to>
      <cdr:x>0.93034</cdr:x>
      <cdr:y>0.82129</cdr:y>
    </cdr:to>
    <cdr:sp macro="" textlink="結果!$W$62">
      <cdr:nvSpPr>
        <cdr:cNvPr id="5" name="テキスト ボックス 1"/>
        <cdr:cNvSpPr txBox="1"/>
      </cdr:nvSpPr>
      <cdr:spPr>
        <a:xfrm xmlns:a="http://schemas.openxmlformats.org/drawingml/2006/main">
          <a:off x="2193912" y="1069975"/>
          <a:ext cx="56200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B6F1FE0-6146-412C-BC9C-1FE08E114054}"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0.05987</cdr:x>
      <cdr:y>0.40657</cdr:y>
    </cdr:from>
    <cdr:to>
      <cdr:x>0.94893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72264" y="638238"/>
          <a:ext cx="2558232" cy="766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0.11226</cdr:x>
      <cdr:y>0.6298</cdr:y>
    </cdr:from>
    <cdr:to>
      <cdr:x>0.32694</cdr:x>
      <cdr:y>0.81537</cdr:y>
    </cdr:to>
    <cdr:sp macro="" textlink="結果!$Z$60">
      <cdr:nvSpPr>
        <cdr:cNvPr id="2" name="テキスト ボックス 1"/>
        <cdr:cNvSpPr txBox="1"/>
      </cdr:nvSpPr>
      <cdr:spPr>
        <a:xfrm xmlns:a="http://schemas.openxmlformats.org/drawingml/2006/main">
          <a:off x="348849" y="1037800"/>
          <a:ext cx="667097" cy="30578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0.4233</cdr:x>
      <cdr:y>0.63648</cdr:y>
    </cdr:from>
    <cdr:to>
      <cdr:x>0.61301</cdr:x>
      <cdr:y>0.78106</cdr:y>
    </cdr:to>
    <cdr:sp macro="" textlink="結果!$Z$61">
      <cdr:nvSpPr>
        <cdr:cNvPr id="4" name="テキスト ボックス 1"/>
        <cdr:cNvSpPr txBox="1"/>
      </cdr:nvSpPr>
      <cdr:spPr>
        <a:xfrm xmlns:a="http://schemas.openxmlformats.org/drawingml/2006/main">
          <a:off x="1303285" y="1006372"/>
          <a:ext cx="584092"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0.70028</cdr:x>
      <cdr:y>0.62851</cdr:y>
    </cdr:from>
    <cdr:to>
      <cdr:x>0.89</cdr:x>
      <cdr:y>0.77309</cdr:y>
    </cdr:to>
    <cdr:sp macro="" textlink="結果!$Z$62">
      <cdr:nvSpPr>
        <cdr:cNvPr id="5" name="テキスト ボックス 1"/>
        <cdr:cNvSpPr txBox="1"/>
      </cdr:nvSpPr>
      <cdr:spPr>
        <a:xfrm xmlns:a="http://schemas.openxmlformats.org/drawingml/2006/main">
          <a:off x="2156057" y="993771"/>
          <a:ext cx="584123"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0.06548</cdr:x>
      <cdr:y>0.40698</cdr:y>
    </cdr:from>
    <cdr:to>
      <cdr:x>0.98028</cdr:x>
      <cdr:y>0.40999</cdr:y>
    </cdr:to>
    <cdr:sp macro="" textlink="">
      <cdr:nvSpPr>
        <cdr:cNvPr id="10244" name="Line 4"/>
        <cdr:cNvSpPr>
          <a:spLocks xmlns:a="http://schemas.openxmlformats.org/drawingml/2006/main" noChangeShapeType="1"/>
        </cdr:cNvSpPr>
      </cdr:nvSpPr>
      <cdr:spPr bwMode="auto">
        <a:xfrm xmlns:a="http://schemas.openxmlformats.org/drawingml/2006/main" flipV="1">
          <a:off x="205574" y="643498"/>
          <a:ext cx="2871787" cy="4762"/>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a:extLst>
            <a:ext uri="{FF2B5EF4-FFF2-40B4-BE49-F238E27FC236}">
              <a16:creationId xmlns:a16="http://schemas.microsoft.com/office/drawing/2014/main" id="{00000000-0008-0000-0900-000002100000}"/>
            </a:ext>
          </a:extLst>
        </xdr:cNvPr>
        <xdr:cNvSpPr txBox="1">
          <a:spLocks noChangeArrowheads="1"/>
        </xdr:cNvSpPr>
      </xdr:nvSpPr>
      <xdr:spPr bwMode="auto">
        <a:xfrm>
          <a:off x="4400550" y="104775"/>
          <a:ext cx="70104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ウェルネスオフィス　評価ソフト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CASBEE</a:t>
          </a:r>
          <a:r>
            <a:rPr lang="en-US" altLang="ja-JP" sz="1100" b="0" i="0" u="none" strike="noStrike" baseline="0">
              <a:solidFill>
                <a:sysClr val="windowText" lastClr="000000"/>
              </a:solidFill>
              <a:latin typeface="ＭＳ Ｐゴシック"/>
              <a:ea typeface="ＭＳ Ｐゴシック"/>
            </a:rPr>
            <a:t>-WO </a:t>
          </a:r>
          <a:r>
            <a:rPr lang="ja-JP" altLang="en-US" sz="1100" b="0" i="0" u="none" strike="noStrike" baseline="0">
              <a:solidFill>
                <a:sysClr val="windowText" lastClr="000000"/>
              </a:solidFill>
              <a:latin typeface="ＭＳ Ｐゴシック"/>
              <a:ea typeface="ＭＳ Ｐゴシック"/>
            </a:rPr>
            <a:t>20</a:t>
          </a:r>
          <a:r>
            <a:rPr lang="en-US" altLang="ja-JP" sz="1100" b="0" i="0" u="none" strike="noStrike" baseline="0">
              <a:solidFill>
                <a:sysClr val="windowText" lastClr="000000"/>
              </a:solidFill>
              <a:latin typeface="ＭＳ Ｐゴシック"/>
              <a:ea typeface="ＭＳ Ｐゴシック"/>
            </a:rPr>
            <a:t>20</a:t>
          </a:r>
          <a:r>
            <a:rPr lang="ja-JP" altLang="en-US" sz="1100" b="0" i="0" u="none" strike="noStrike" baseline="0">
              <a:solidFill>
                <a:sysClr val="windowText" lastClr="000000"/>
              </a:solidFill>
              <a:latin typeface="ＭＳ Ｐゴシック"/>
              <a:ea typeface="ＭＳ Ｐゴシック"/>
            </a:rPr>
            <a:t>(v.</a:t>
          </a:r>
          <a:r>
            <a:rPr lang="en-US" altLang="ja-JP" sz="1100" b="0" i="0" u="none" strike="noStrike" baseline="0">
              <a:solidFill>
                <a:sysClr val="windowText" lastClr="000000"/>
              </a:solidFill>
              <a:latin typeface="ＭＳ Ｐゴシック"/>
              <a:ea typeface="ＭＳ Ｐゴシック"/>
            </a:rPr>
            <a:t>1.2</a:t>
          </a:r>
          <a:r>
            <a:rPr lang="ja-JP" altLang="en-US" sz="1100" b="0" i="0" u="none" strike="noStrike" baseline="0">
              <a:solidFill>
                <a:sysClr val="windowText" lastClr="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20</a:t>
          </a:r>
          <a:r>
            <a:rPr lang="en-US" altLang="ja-JP" sz="1100" b="0" i="0" u="none" strike="noStrike" baseline="0">
              <a:solidFill>
                <a:sysClr val="windowText" lastClr="000000"/>
              </a:solidFill>
              <a:latin typeface="ＭＳ Ｐゴシック"/>
              <a:ea typeface="ＭＳ Ｐゴシック"/>
            </a:rPr>
            <a:t>20</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5</a:t>
          </a:r>
          <a:r>
            <a:rPr lang="ja-JP" altLang="en-US" sz="1100" b="0" i="0" u="none" strike="noStrike" baseline="0">
              <a:solidFill>
                <a:sysClr val="windowText" lastClr="000000"/>
              </a:solidFill>
              <a:latin typeface="ＭＳ Ｐゴシック"/>
              <a:ea typeface="ＭＳ Ｐゴシック"/>
            </a:rPr>
            <a:t>月発行　（初版）</a:t>
          </a:r>
        </a:p>
        <a:p>
          <a:pPr algn="l"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編集協力　　 　国土交通省住宅局</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　　　</a:t>
          </a: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また、Microsoft Windows、Microsoft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一般社団法人　日本サステナブル建築協会</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E-Mail  casbee-info@</a:t>
          </a:r>
          <a:r>
            <a:rPr lang="en-US" altLang="ja-JP" sz="1100" b="0" i="0" u="none" strike="noStrike" baseline="0">
              <a:solidFill>
                <a:srgbClr val="000000"/>
              </a:solidFill>
              <a:latin typeface="ＭＳ Ｐゴシック"/>
              <a:ea typeface="ＭＳ Ｐゴシック"/>
            </a:rPr>
            <a:t>ibec</a:t>
          </a:r>
          <a:r>
            <a:rPr lang="ja-JP" altLang="en-US" sz="1100" b="0" i="0" u="none" strike="noStrike" baseline="0">
              <a:solidFill>
                <a:srgbClr val="000000"/>
              </a:solidFill>
              <a:latin typeface="ＭＳ Ｐゴシック"/>
              <a:ea typeface="ＭＳ Ｐゴシック"/>
            </a:rPr>
            <a:t>.or.jp</a:t>
          </a:r>
        </a:p>
        <a:p>
          <a:pPr algn="l" rtl="0">
            <a:lnSpc>
              <a:spcPts val="1300"/>
            </a:lnSpc>
            <a:defRPr sz="1000"/>
          </a:pPr>
          <a:r>
            <a:rPr lang="ja-JP" altLang="en-US" sz="1100" b="0" i="0" u="none" strike="noStrike" baseline="0">
              <a:solidFill>
                <a:srgbClr val="000000"/>
              </a:solidFill>
              <a:latin typeface="ＭＳ Ｐゴシック"/>
              <a:ea typeface="ＭＳ Ｐゴシック"/>
            </a:rPr>
            <a:t>　　　　　URL　http://www.jsbc.or.jp/CASBEE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 Japan Sustainable Building Consortium (JSBC)</a:t>
          </a:r>
        </a:p>
      </xdr:txBody>
    </xdr:sp>
    <xdr:clientData/>
  </xdr:twoCellAnchor>
  <xdr:twoCellAnchor>
    <xdr:from>
      <xdr:col>1</xdr:col>
      <xdr:colOff>47625</xdr:colOff>
      <xdr:row>0</xdr:row>
      <xdr:rowOff>95250</xdr:rowOff>
    </xdr:from>
    <xdr:to>
      <xdr:col>7</xdr:col>
      <xdr:colOff>200025</xdr:colOff>
      <xdr:row>35</xdr:row>
      <xdr:rowOff>152400</xdr:rowOff>
    </xdr:to>
    <xdr:sp macro="" textlink="">
      <xdr:nvSpPr>
        <xdr:cNvPr id="4099" name="Text Box 3">
          <a:extLst>
            <a:ext uri="{FF2B5EF4-FFF2-40B4-BE49-F238E27FC236}">
              <a16:creationId xmlns:a16="http://schemas.microsoft.com/office/drawing/2014/main" id="{00000000-0008-0000-0900-000003100000}"/>
            </a:ext>
          </a:extLst>
        </xdr:cNvPr>
        <xdr:cNvSpPr txBox="1">
          <a:spLocks noChangeArrowheads="1"/>
        </xdr:cNvSpPr>
      </xdr:nvSpPr>
      <xdr:spPr bwMode="auto">
        <a:xfrm>
          <a:off x="133350" y="95250"/>
          <a:ext cx="41529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ウェルネスオフィス　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sheetPr>
  <dimension ref="A1:R107"/>
  <sheetViews>
    <sheetView showGridLines="0" tabSelected="1" view="pageBreakPreview" zoomScaleNormal="100" zoomScaleSheetLayoutView="100" workbookViewId="0">
      <selection activeCell="B45" sqref="B45"/>
    </sheetView>
  </sheetViews>
  <sheetFormatPr defaultColWidth="0" defaultRowHeight="13.5" zeroHeight="1"/>
  <cols>
    <col min="1" max="1" width="1.75" customWidth="1"/>
    <col min="2" max="2" width="21.625" customWidth="1"/>
    <col min="3" max="3" width="22.125" customWidth="1"/>
    <col min="4" max="4" width="18.375" customWidth="1"/>
    <col min="5" max="5" width="13.875" customWidth="1"/>
    <col min="6" max="6" width="11.875" customWidth="1"/>
    <col min="7" max="7" width="1.125" customWidth="1"/>
    <col min="8" max="8" width="4.75" hidden="1" customWidth="1"/>
    <col min="9" max="9" width="13" hidden="1" customWidth="1"/>
    <col min="10" max="10" width="15.125" hidden="1" customWidth="1"/>
    <col min="11" max="11" width="6.875" hidden="1" customWidth="1"/>
    <col min="12" max="12" width="39" hidden="1" customWidth="1"/>
    <col min="13" max="13" width="28.25" hidden="1" customWidth="1"/>
    <col min="14" max="14" width="2.5" hidden="1" customWidth="1"/>
    <col min="15" max="15" width="7.5" hidden="1" customWidth="1"/>
    <col min="16" max="16" width="11.625" hidden="1" customWidth="1"/>
    <col min="17" max="17" width="16.875" hidden="1" customWidth="1"/>
    <col min="18" max="18" width="9.5" hidden="1" customWidth="1"/>
    <col min="19" max="16384" width="9" hidden="1"/>
  </cols>
  <sheetData>
    <row r="1" spans="1:11" ht="8.25" customHeight="1">
      <c r="A1" s="3"/>
      <c r="B1" s="4"/>
      <c r="C1" s="3"/>
      <c r="D1" s="3"/>
      <c r="E1" s="3"/>
      <c r="F1" s="3"/>
      <c r="G1" s="3"/>
    </row>
    <row r="2" spans="1:11" ht="25.5" customHeight="1">
      <c r="A2" s="3"/>
      <c r="B2" s="4"/>
      <c r="C2" s="3"/>
      <c r="D2" s="3"/>
      <c r="E2" s="3"/>
      <c r="F2" s="3"/>
      <c r="G2" s="3"/>
    </row>
    <row r="3" spans="1:11" ht="25.5" customHeight="1">
      <c r="A3" s="3"/>
      <c r="B3" s="4"/>
      <c r="C3" s="3"/>
      <c r="D3" s="3"/>
      <c r="E3" s="3"/>
      <c r="F3" s="3"/>
      <c r="G3" s="3"/>
    </row>
    <row r="4" spans="1:11" ht="25.5" customHeight="1">
      <c r="A4" s="3"/>
      <c r="B4" s="5" t="s">
        <v>248</v>
      </c>
      <c r="C4" s="6"/>
      <c r="D4" s="6"/>
      <c r="E4" s="6"/>
      <c r="F4" s="7"/>
      <c r="G4" s="3"/>
      <c r="J4" t="s">
        <v>256</v>
      </c>
      <c r="K4" t="s">
        <v>250</v>
      </c>
    </row>
    <row r="5" spans="1:11">
      <c r="A5" s="8"/>
      <c r="B5" s="9" t="s">
        <v>39</v>
      </c>
      <c r="C5" s="10" t="s">
        <v>1017</v>
      </c>
      <c r="D5" s="10"/>
      <c r="E5" s="3"/>
      <c r="F5" s="3"/>
      <c r="G5" s="3"/>
      <c r="J5" t="s">
        <v>257</v>
      </c>
      <c r="K5" t="s">
        <v>289</v>
      </c>
    </row>
    <row r="6" spans="1:11">
      <c r="A6" s="8"/>
      <c r="B6" s="12" t="s">
        <v>173</v>
      </c>
      <c r="C6" s="13" t="str">
        <f>K8</f>
        <v>CASBEE-ウェルネスオフィス2020年版</v>
      </c>
      <c r="D6" s="13"/>
      <c r="E6" s="3"/>
      <c r="F6" s="3"/>
      <c r="G6" s="3"/>
      <c r="J6" t="s">
        <v>255</v>
      </c>
      <c r="K6" t="s">
        <v>288</v>
      </c>
    </row>
    <row r="7" spans="1:11" ht="6.75" customHeight="1" thickBot="1">
      <c r="A7" s="8"/>
      <c r="B7" s="11"/>
      <c r="C7" s="11"/>
      <c r="D7" s="11"/>
      <c r="E7" s="11"/>
      <c r="F7" s="11"/>
      <c r="G7" s="3"/>
      <c r="J7" t="s">
        <v>286</v>
      </c>
      <c r="K7" t="s">
        <v>290</v>
      </c>
    </row>
    <row r="8" spans="1:11" ht="15" customHeight="1">
      <c r="A8" s="8"/>
      <c r="B8" s="14" t="s">
        <v>168</v>
      </c>
      <c r="C8" s="15"/>
      <c r="D8" s="15"/>
      <c r="E8" s="15"/>
      <c r="F8" s="16"/>
      <c r="G8" s="3"/>
      <c r="J8" t="s">
        <v>387</v>
      </c>
      <c r="K8" t="s">
        <v>959</v>
      </c>
    </row>
    <row r="9" spans="1:11" ht="15" customHeight="1">
      <c r="A9" s="8"/>
      <c r="B9" s="17" t="s">
        <v>169</v>
      </c>
      <c r="C9" s="18"/>
      <c r="D9" s="18"/>
      <c r="E9" s="18"/>
      <c r="F9" s="19"/>
      <c r="G9" s="3"/>
    </row>
    <row r="10" spans="1:11" ht="15" hidden="1" customHeight="1">
      <c r="A10" s="8"/>
      <c r="B10" s="20"/>
      <c r="C10" s="21"/>
      <c r="D10" s="21"/>
      <c r="E10" s="21"/>
      <c r="F10" s="22"/>
      <c r="G10" s="3"/>
    </row>
    <row r="11" spans="1:11" ht="15" customHeight="1">
      <c r="A11" s="8"/>
      <c r="B11" s="23" t="s">
        <v>273</v>
      </c>
      <c r="C11" s="812" t="s">
        <v>60</v>
      </c>
      <c r="D11" s="813"/>
      <c r="E11" s="814"/>
      <c r="F11" s="26"/>
      <c r="G11" s="3"/>
      <c r="I11" t="s">
        <v>0</v>
      </c>
    </row>
    <row r="12" spans="1:11" ht="15" customHeight="1">
      <c r="A12" s="8"/>
      <c r="B12" s="27" t="s">
        <v>274</v>
      </c>
      <c r="C12" s="815" t="s">
        <v>170</v>
      </c>
      <c r="D12" s="816"/>
      <c r="E12" s="817"/>
      <c r="F12" s="30"/>
      <c r="G12" s="3"/>
      <c r="I12" t="s">
        <v>1</v>
      </c>
    </row>
    <row r="13" spans="1:11" ht="15" hidden="1" customHeight="1">
      <c r="A13" s="8"/>
      <c r="B13" s="27"/>
      <c r="C13" s="28"/>
      <c r="D13" s="440"/>
      <c r="E13" s="29"/>
      <c r="F13" s="30"/>
      <c r="G13" s="3"/>
      <c r="I13" t="s">
        <v>2</v>
      </c>
    </row>
    <row r="14" spans="1:11" ht="15" customHeight="1">
      <c r="A14" s="8"/>
      <c r="B14" s="27" t="s">
        <v>276</v>
      </c>
      <c r="C14" s="815" t="s">
        <v>8</v>
      </c>
      <c r="D14" s="816"/>
      <c r="E14" s="817"/>
      <c r="F14" s="26"/>
      <c r="G14" s="3"/>
      <c r="I14" t="s">
        <v>3</v>
      </c>
    </row>
    <row r="15" spans="1:11" ht="15" customHeight="1">
      <c r="A15" s="8"/>
      <c r="B15" s="27" t="s">
        <v>275</v>
      </c>
      <c r="C15" s="31" t="s">
        <v>1016</v>
      </c>
      <c r="D15" s="25"/>
      <c r="E15" s="25"/>
      <c r="F15" s="30"/>
      <c r="G15" s="3"/>
      <c r="I15" t="s">
        <v>4</v>
      </c>
    </row>
    <row r="16" spans="1:11" ht="15" hidden="1" customHeight="1">
      <c r="A16" s="8"/>
      <c r="B16" s="453" t="s">
        <v>259</v>
      </c>
      <c r="C16" s="31" t="s">
        <v>262</v>
      </c>
      <c r="D16" s="25"/>
      <c r="E16" s="25"/>
      <c r="F16" s="26"/>
      <c r="G16" s="3"/>
      <c r="I16" t="s">
        <v>5</v>
      </c>
    </row>
    <row r="17" spans="1:12" ht="15" customHeight="1">
      <c r="A17" s="8"/>
      <c r="B17" s="27" t="s">
        <v>277</v>
      </c>
      <c r="C17" s="32" t="s">
        <v>61</v>
      </c>
      <c r="D17" s="33" t="s">
        <v>62</v>
      </c>
      <c r="E17" s="33"/>
      <c r="F17" s="26"/>
      <c r="G17" s="3"/>
      <c r="I17" t="s">
        <v>6</v>
      </c>
    </row>
    <row r="18" spans="1:12" ht="15" customHeight="1">
      <c r="A18" s="8"/>
      <c r="B18" s="27" t="s">
        <v>278</v>
      </c>
      <c r="C18" s="32" t="s">
        <v>63</v>
      </c>
      <c r="D18" s="33" t="s">
        <v>64</v>
      </c>
      <c r="E18" s="33"/>
      <c r="F18" s="26"/>
      <c r="G18" s="3"/>
      <c r="I18" t="s">
        <v>7</v>
      </c>
    </row>
    <row r="19" spans="1:12" ht="15" customHeight="1">
      <c r="A19" s="8"/>
      <c r="B19" s="27" t="s">
        <v>280</v>
      </c>
      <c r="C19" s="32">
        <v>3000</v>
      </c>
      <c r="D19" s="33" t="s">
        <v>62</v>
      </c>
      <c r="E19" s="33"/>
      <c r="F19" s="26"/>
      <c r="G19" s="3"/>
    </row>
    <row r="20" spans="1:12" ht="15" customHeight="1">
      <c r="A20" s="8"/>
      <c r="B20" s="27" t="s">
        <v>279</v>
      </c>
      <c r="C20" s="815" t="s">
        <v>65</v>
      </c>
      <c r="D20" s="816"/>
      <c r="E20" s="817"/>
      <c r="F20" s="26"/>
      <c r="G20" s="3"/>
    </row>
    <row r="21" spans="1:12" ht="15" customHeight="1">
      <c r="A21" s="8"/>
      <c r="B21" s="35"/>
      <c r="C21" s="818"/>
      <c r="D21" s="819"/>
      <c r="E21" s="820"/>
      <c r="F21" s="26"/>
      <c r="G21" s="3"/>
    </row>
    <row r="22" spans="1:12" ht="15" customHeight="1">
      <c r="A22" s="8"/>
      <c r="B22" s="27" t="s">
        <v>282</v>
      </c>
      <c r="C22" s="24" t="s">
        <v>9</v>
      </c>
      <c r="D22" s="25"/>
      <c r="E22" s="25"/>
      <c r="F22" s="26"/>
      <c r="G22" s="3"/>
    </row>
    <row r="23" spans="1:12" ht="15" customHeight="1">
      <c r="A23" s="8"/>
      <c r="B23" s="27" t="s">
        <v>281</v>
      </c>
      <c r="C23" s="24"/>
      <c r="D23" s="25"/>
      <c r="E23" s="25"/>
      <c r="F23" s="26"/>
      <c r="G23" s="3"/>
      <c r="I23" t="s">
        <v>78</v>
      </c>
      <c r="J23" t="s">
        <v>77</v>
      </c>
      <c r="K23" t="s">
        <v>79</v>
      </c>
      <c r="L23" t="s">
        <v>80</v>
      </c>
    </row>
    <row r="24" spans="1:12" ht="13.5" hidden="1" customHeight="1" thickBot="1">
      <c r="A24" s="8"/>
      <c r="B24" s="27"/>
      <c r="C24" s="37"/>
      <c r="D24" s="37"/>
      <c r="E24" s="37"/>
      <c r="F24" s="38"/>
      <c r="G24" s="3"/>
    </row>
    <row r="25" spans="1:12" ht="14.25" hidden="1" thickBot="1">
      <c r="A25" s="8"/>
      <c r="B25" s="40" t="s">
        <v>291</v>
      </c>
      <c r="C25" s="41"/>
      <c r="D25" s="41"/>
      <c r="E25" s="41"/>
      <c r="F25" s="42"/>
      <c r="G25" s="3"/>
    </row>
    <row r="26" spans="1:12" hidden="1">
      <c r="A26" s="8"/>
      <c r="B26" s="469" t="s">
        <v>296</v>
      </c>
      <c r="C26" s="24" t="s">
        <v>292</v>
      </c>
      <c r="D26" s="25"/>
      <c r="E26" s="25"/>
      <c r="F26" s="444"/>
      <c r="G26" s="3"/>
    </row>
    <row r="27" spans="1:12" hidden="1">
      <c r="A27" s="8"/>
      <c r="B27" s="469" t="s">
        <v>297</v>
      </c>
      <c r="C27" s="815" t="s">
        <v>293</v>
      </c>
      <c r="D27" s="816"/>
      <c r="E27" s="817"/>
      <c r="F27" s="26"/>
      <c r="G27" s="3"/>
    </row>
    <row r="28" spans="1:12" hidden="1">
      <c r="A28" s="8"/>
      <c r="B28" s="469" t="s">
        <v>298</v>
      </c>
      <c r="C28" s="43">
        <v>41831</v>
      </c>
      <c r="D28" s="25"/>
      <c r="E28" s="25"/>
      <c r="F28" s="26"/>
      <c r="G28" s="3"/>
    </row>
    <row r="29" spans="1:12" hidden="1">
      <c r="A29" s="8"/>
      <c r="B29" s="469" t="s">
        <v>299</v>
      </c>
      <c r="C29" s="32" t="s">
        <v>294</v>
      </c>
      <c r="D29" s="33" t="s">
        <v>221</v>
      </c>
      <c r="E29" s="25"/>
      <c r="F29" s="26"/>
      <c r="G29" s="3"/>
    </row>
    <row r="30" spans="1:12" hidden="1">
      <c r="A30" s="8"/>
      <c r="B30" s="469" t="s">
        <v>300</v>
      </c>
      <c r="C30" s="24" t="s">
        <v>295</v>
      </c>
      <c r="D30" s="25"/>
      <c r="E30" s="25"/>
      <c r="F30" s="26"/>
      <c r="G30" s="3"/>
    </row>
    <row r="31" spans="1:12" hidden="1">
      <c r="A31" s="8"/>
      <c r="B31" s="27"/>
      <c r="C31" s="37"/>
      <c r="D31" s="37"/>
      <c r="E31" s="37"/>
      <c r="F31" s="38"/>
      <c r="G31" s="3"/>
    </row>
    <row r="32" spans="1:12">
      <c r="A32" s="8"/>
      <c r="B32" s="27" t="s">
        <v>283</v>
      </c>
      <c r="C32" s="36" t="s">
        <v>66</v>
      </c>
      <c r="D32" s="33" t="s">
        <v>81</v>
      </c>
      <c r="E32" s="33"/>
      <c r="F32" s="26"/>
      <c r="G32" s="3"/>
    </row>
    <row r="33" spans="1:13" ht="14.25" thickBot="1">
      <c r="A33" s="8"/>
      <c r="B33" s="27" t="s">
        <v>284</v>
      </c>
      <c r="C33" s="36" t="s">
        <v>67</v>
      </c>
      <c r="D33" s="33" t="s">
        <v>82</v>
      </c>
      <c r="E33" s="33" t="s">
        <v>954</v>
      </c>
      <c r="F33" s="36" t="s">
        <v>955</v>
      </c>
      <c r="G33" s="3"/>
      <c r="I33" t="s">
        <v>302</v>
      </c>
      <c r="J33" t="s">
        <v>303</v>
      </c>
    </row>
    <row r="34" spans="1:13" ht="14.25" hidden="1" thickBot="1">
      <c r="A34" s="8"/>
      <c r="B34" s="453" t="s">
        <v>285</v>
      </c>
      <c r="C34" s="36" t="s">
        <v>61</v>
      </c>
      <c r="D34" s="454" t="s">
        <v>260</v>
      </c>
      <c r="E34" s="33"/>
      <c r="F34" s="26"/>
      <c r="G34" s="3"/>
    </row>
    <row r="35" spans="1:13" ht="14.25" hidden="1" thickBot="1">
      <c r="A35" s="8"/>
      <c r="B35" s="27"/>
      <c r="C35" s="37"/>
      <c r="D35" s="37"/>
      <c r="E35" s="37"/>
      <c r="F35" s="38"/>
      <c r="G35" s="3"/>
    </row>
    <row r="36" spans="1:13" ht="14.25" hidden="1" thickBot="1">
      <c r="A36" s="8"/>
      <c r="G36" s="3"/>
      <c r="I36" s="1" t="s">
        <v>84</v>
      </c>
      <c r="J36" s="1">
        <v>0</v>
      </c>
    </row>
    <row r="37" spans="1:13" ht="14.25" hidden="1" thickBot="1">
      <c r="A37" s="8"/>
      <c r="G37" s="3"/>
      <c r="I37" s="1" t="s">
        <v>88</v>
      </c>
      <c r="J37" s="1">
        <v>1</v>
      </c>
    </row>
    <row r="38" spans="1:13" ht="14.25" thickBot="1">
      <c r="A38" s="8"/>
      <c r="B38" s="40" t="s">
        <v>83</v>
      </c>
      <c r="C38" s="41"/>
      <c r="D38" s="41"/>
      <c r="E38" s="41"/>
      <c r="F38" s="42"/>
      <c r="G38" s="3"/>
      <c r="I38" s="1" t="s">
        <v>87</v>
      </c>
      <c r="J38" s="1">
        <v>2</v>
      </c>
      <c r="L38" s="1" t="s">
        <v>85</v>
      </c>
      <c r="M38" s="1" t="s">
        <v>86</v>
      </c>
    </row>
    <row r="39" spans="1:13">
      <c r="A39" s="39"/>
      <c r="B39" s="57" t="s">
        <v>268</v>
      </c>
      <c r="C39" s="43" t="s">
        <v>304</v>
      </c>
      <c r="D39" s="25"/>
      <c r="E39" s="25"/>
      <c r="F39" s="444"/>
      <c r="G39" s="3"/>
      <c r="I39" s="1" t="s">
        <v>17</v>
      </c>
      <c r="J39" s="1">
        <v>2</v>
      </c>
      <c r="L39" s="1" t="s">
        <v>88</v>
      </c>
      <c r="M39" s="1" t="s">
        <v>14</v>
      </c>
    </row>
    <row r="40" spans="1:13">
      <c r="A40" s="39"/>
      <c r="B40" s="57" t="s">
        <v>269</v>
      </c>
      <c r="C40" s="24" t="s">
        <v>267</v>
      </c>
      <c r="D40" s="25"/>
      <c r="E40" s="25"/>
      <c r="F40" s="26"/>
      <c r="G40" s="3"/>
      <c r="I40" s="1" t="s">
        <v>258</v>
      </c>
      <c r="J40" s="1">
        <v>3</v>
      </c>
      <c r="L40" s="1" t="s">
        <v>87</v>
      </c>
      <c r="M40" s="1" t="s">
        <v>16</v>
      </c>
    </row>
    <row r="41" spans="1:13">
      <c r="A41" s="44"/>
      <c r="B41" s="57" t="s">
        <v>270</v>
      </c>
      <c r="C41" s="43" t="s">
        <v>304</v>
      </c>
      <c r="D41" s="25"/>
      <c r="E41" s="25"/>
      <c r="F41" s="26"/>
      <c r="G41" s="3"/>
      <c r="I41" s="1" t="s">
        <v>287</v>
      </c>
      <c r="J41" s="1">
        <v>4</v>
      </c>
      <c r="L41" s="1" t="s">
        <v>17</v>
      </c>
      <c r="M41" s="1"/>
    </row>
    <row r="42" spans="1:13" ht="14.25" thickBot="1">
      <c r="A42" s="44"/>
      <c r="B42" s="57" t="s">
        <v>271</v>
      </c>
      <c r="C42" s="24" t="s">
        <v>15</v>
      </c>
      <c r="D42" s="25"/>
      <c r="E42" s="25"/>
      <c r="F42" s="26"/>
      <c r="G42" s="3"/>
    </row>
    <row r="43" spans="1:13" ht="14.25" hidden="1" thickBot="1">
      <c r="A43" s="44"/>
      <c r="B43" s="60" t="s">
        <v>272</v>
      </c>
      <c r="C43" s="45" t="s">
        <v>18</v>
      </c>
      <c r="D43" s="46">
        <f>IF(C43=I43,L43,L48)</f>
        <v>0</v>
      </c>
      <c r="E43" s="25"/>
      <c r="F43" s="47"/>
      <c r="G43" s="3"/>
    </row>
    <row r="44" spans="1:13" ht="14.25" thickBot="1">
      <c r="A44" s="44"/>
      <c r="B44" s="40" t="s">
        <v>638</v>
      </c>
      <c r="C44" s="41"/>
      <c r="D44" s="41"/>
      <c r="E44" s="41"/>
      <c r="F44" s="42"/>
      <c r="G44" s="3"/>
    </row>
    <row r="45" spans="1:13">
      <c r="A45" s="44"/>
      <c r="B45" s="57" t="s">
        <v>393</v>
      </c>
      <c r="C45" s="794" t="s">
        <v>703</v>
      </c>
      <c r="D45" s="25"/>
      <c r="E45" s="25"/>
      <c r="F45" s="26"/>
      <c r="G45" s="3"/>
      <c r="I45" t="s">
        <v>703</v>
      </c>
      <c r="L45" t="s">
        <v>955</v>
      </c>
    </row>
    <row r="46" spans="1:13">
      <c r="A46" s="44"/>
      <c r="B46" s="57" t="s">
        <v>392</v>
      </c>
      <c r="C46" s="575" t="s">
        <v>953</v>
      </c>
      <c r="D46" s="25"/>
      <c r="E46" s="25"/>
      <c r="F46" s="26"/>
      <c r="G46" s="3"/>
      <c r="I46" t="s">
        <v>960</v>
      </c>
      <c r="L46" t="s">
        <v>956</v>
      </c>
    </row>
    <row r="47" spans="1:13">
      <c r="A47" s="44"/>
      <c r="B47" s="57"/>
      <c r="C47" s="58"/>
      <c r="D47" s="477"/>
      <c r="E47" s="25"/>
      <c r="F47" s="26"/>
      <c r="G47" s="3"/>
      <c r="I47" t="s">
        <v>961</v>
      </c>
    </row>
    <row r="48" spans="1:13" hidden="1">
      <c r="A48" s="44"/>
      <c r="B48" s="57"/>
      <c r="C48" s="58"/>
      <c r="D48" s="477"/>
      <c r="E48" s="25"/>
      <c r="F48" s="26"/>
      <c r="G48" s="3"/>
      <c r="I48" t="s">
        <v>702</v>
      </c>
    </row>
    <row r="49" spans="1:18" ht="13.5" hidden="1" customHeight="1">
      <c r="A49" s="44"/>
      <c r="B49" s="49" t="s">
        <v>19</v>
      </c>
      <c r="C49" s="50"/>
      <c r="D49" s="50"/>
      <c r="E49" s="50"/>
      <c r="F49" s="51"/>
      <c r="G49" s="3"/>
    </row>
    <row r="50" spans="1:18" ht="13.5" hidden="1" customHeight="1" thickBot="1">
      <c r="A50" s="44"/>
      <c r="B50" s="20" t="s">
        <v>20</v>
      </c>
      <c r="C50" s="52"/>
      <c r="D50" s="53"/>
      <c r="E50" s="53"/>
      <c r="F50" s="54"/>
      <c r="G50" s="3"/>
      <c r="J50" s="1" t="s">
        <v>68</v>
      </c>
      <c r="K50" s="1" t="s">
        <v>131</v>
      </c>
      <c r="L50" s="1" t="s">
        <v>69</v>
      </c>
    </row>
    <row r="51" spans="1:18" ht="13.5" hidden="1" customHeight="1">
      <c r="A51" s="44"/>
      <c r="B51" s="55" t="s">
        <v>70</v>
      </c>
      <c r="C51" s="34">
        <f>E51+E52</f>
        <v>30000</v>
      </c>
      <c r="D51" s="33" t="s">
        <v>216</v>
      </c>
      <c r="E51" s="56">
        <v>30000</v>
      </c>
      <c r="F51" s="444" t="s">
        <v>204</v>
      </c>
      <c r="G51" s="3"/>
      <c r="I51" s="1"/>
      <c r="J51" s="1">
        <f>C51</f>
        <v>30000</v>
      </c>
      <c r="K51" s="1">
        <f>J51/$J$70</f>
        <v>1</v>
      </c>
      <c r="L51" s="1"/>
      <c r="N51" s="1">
        <f>IF(J51=0,0,RANK(J51,$J$51:$J$68))</f>
        <v>1</v>
      </c>
      <c r="O51" s="1" t="str">
        <f t="shared" ref="O51:O68" si="0">IF(AND(0&lt;N51,N51&lt;4),I52&amp;",","")</f>
        <v>事務所,</v>
      </c>
      <c r="P51" s="432" t="s">
        <v>144</v>
      </c>
      <c r="Q51" s="433" t="s">
        <v>21</v>
      </c>
      <c r="R51" s="445">
        <f>E51</f>
        <v>30000</v>
      </c>
    </row>
    <row r="52" spans="1:18" ht="13.5" hidden="1" customHeight="1">
      <c r="A52" s="44"/>
      <c r="B52" s="57"/>
      <c r="C52" s="33"/>
      <c r="D52" s="443" t="s">
        <v>208</v>
      </c>
      <c r="E52" s="56"/>
      <c r="F52" s="444" t="s">
        <v>212</v>
      </c>
      <c r="G52" s="3"/>
      <c r="I52" s="1" t="s">
        <v>21</v>
      </c>
      <c r="J52" s="1"/>
      <c r="K52" s="1"/>
      <c r="L52" s="1"/>
      <c r="N52" s="1">
        <f t="shared" ref="N52:N68" si="1">IF(J52=0,0,RANK(J52,$J$51:$J$68))</f>
        <v>0</v>
      </c>
      <c r="O52" s="1" t="str">
        <f t="shared" si="0"/>
        <v/>
      </c>
      <c r="P52" s="434"/>
      <c r="Q52" s="433" t="s">
        <v>190</v>
      </c>
      <c r="R52" s="445">
        <f t="shared" ref="R52:R63" si="2">E52</f>
        <v>0</v>
      </c>
    </row>
    <row r="53" spans="1:18" ht="13.5" hidden="1" customHeight="1">
      <c r="A53" s="44"/>
      <c r="B53" s="57" t="s">
        <v>22</v>
      </c>
      <c r="C53" s="34">
        <f>SUM(E53:E57)</f>
        <v>0</v>
      </c>
      <c r="D53" s="33" t="s">
        <v>215</v>
      </c>
      <c r="E53" s="56"/>
      <c r="F53" s="444" t="s">
        <v>212</v>
      </c>
      <c r="G53" s="3"/>
      <c r="I53" s="1"/>
      <c r="J53" s="448">
        <f>C53</f>
        <v>0</v>
      </c>
      <c r="K53" s="1">
        <f>J53/$J$70</f>
        <v>0</v>
      </c>
      <c r="L53" s="1"/>
      <c r="N53" s="1">
        <f t="shared" si="1"/>
        <v>0</v>
      </c>
      <c r="O53" s="1" t="str">
        <f t="shared" si="0"/>
        <v/>
      </c>
      <c r="P53" s="436" t="s">
        <v>194</v>
      </c>
      <c r="Q53" s="433" t="s">
        <v>195</v>
      </c>
      <c r="R53" s="445">
        <f t="shared" si="2"/>
        <v>0</v>
      </c>
    </row>
    <row r="54" spans="1:18" ht="13.5" hidden="1" customHeight="1">
      <c r="A54" s="44"/>
      <c r="B54" s="57"/>
      <c r="C54" s="33"/>
      <c r="D54" s="443" t="s">
        <v>205</v>
      </c>
      <c r="E54" s="56"/>
      <c r="F54" s="444" t="s">
        <v>212</v>
      </c>
      <c r="G54" s="3"/>
      <c r="I54" s="1" t="s">
        <v>23</v>
      </c>
      <c r="J54" s="468"/>
      <c r="K54" s="1"/>
      <c r="L54" s="1"/>
      <c r="N54" s="1">
        <f t="shared" si="1"/>
        <v>0</v>
      </c>
      <c r="O54" s="1" t="str">
        <f t="shared" si="0"/>
        <v/>
      </c>
      <c r="P54" s="436"/>
      <c r="Q54" s="433" t="s">
        <v>129</v>
      </c>
      <c r="R54" s="445">
        <f t="shared" si="2"/>
        <v>0</v>
      </c>
    </row>
    <row r="55" spans="1:18" ht="13.5" hidden="1" customHeight="1">
      <c r="A55" s="44"/>
      <c r="B55" s="57"/>
      <c r="C55" s="33"/>
      <c r="D55" s="443" t="s">
        <v>213</v>
      </c>
      <c r="E55" s="56"/>
      <c r="F55" s="444" t="s">
        <v>212</v>
      </c>
      <c r="G55" s="3"/>
      <c r="I55" s="1"/>
      <c r="J55" s="1"/>
      <c r="K55" s="1"/>
      <c r="L55" s="1"/>
      <c r="N55" s="1">
        <f t="shared" si="1"/>
        <v>0</v>
      </c>
      <c r="O55" s="1" t="str">
        <f t="shared" si="0"/>
        <v/>
      </c>
      <c r="P55" s="436"/>
      <c r="Q55" s="433" t="s">
        <v>130</v>
      </c>
      <c r="R55" s="445">
        <f t="shared" si="2"/>
        <v>0</v>
      </c>
    </row>
    <row r="56" spans="1:18" ht="13.5" hidden="1" customHeight="1">
      <c r="A56" s="44"/>
      <c r="B56" s="57"/>
      <c r="C56" s="33"/>
      <c r="D56" s="443" t="s">
        <v>206</v>
      </c>
      <c r="E56" s="56"/>
      <c r="F56" s="444" t="s">
        <v>212</v>
      </c>
      <c r="G56" s="3"/>
      <c r="I56" s="1"/>
      <c r="J56" s="1"/>
      <c r="K56" s="1"/>
      <c r="L56" s="1"/>
      <c r="N56" s="1">
        <f t="shared" si="1"/>
        <v>0</v>
      </c>
      <c r="O56" s="1" t="str">
        <f t="shared" si="0"/>
        <v/>
      </c>
      <c r="P56" s="436"/>
      <c r="Q56" s="433" t="s">
        <v>196</v>
      </c>
      <c r="R56" s="445">
        <f t="shared" si="2"/>
        <v>0</v>
      </c>
    </row>
    <row r="57" spans="1:18" ht="13.5" hidden="1" customHeight="1">
      <c r="A57" s="44"/>
      <c r="B57" s="57"/>
      <c r="C57" s="33"/>
      <c r="D57" s="443" t="s">
        <v>207</v>
      </c>
      <c r="E57" s="56"/>
      <c r="F57" s="444" t="s">
        <v>212</v>
      </c>
      <c r="G57" s="3"/>
      <c r="I57" s="1"/>
      <c r="J57" s="1"/>
      <c r="K57" s="1"/>
      <c r="L57" s="1"/>
      <c r="N57" s="1">
        <f t="shared" si="1"/>
        <v>0</v>
      </c>
      <c r="O57" s="1" t="str">
        <f t="shared" si="0"/>
        <v/>
      </c>
      <c r="P57" s="434"/>
      <c r="Q57" s="433" t="s">
        <v>197</v>
      </c>
      <c r="R57" s="445">
        <f t="shared" si="2"/>
        <v>0</v>
      </c>
    </row>
    <row r="58" spans="1:18" ht="13.5" hidden="1" customHeight="1">
      <c r="A58" s="44"/>
      <c r="B58" s="57" t="s">
        <v>24</v>
      </c>
      <c r="C58" s="34">
        <f>E58+E59</f>
        <v>0</v>
      </c>
      <c r="D58" s="33" t="s">
        <v>217</v>
      </c>
      <c r="E58" s="56"/>
      <c r="F58" s="444" t="s">
        <v>212</v>
      </c>
      <c r="G58" s="3"/>
      <c r="I58" s="1"/>
      <c r="J58" s="448">
        <f>C58</f>
        <v>0</v>
      </c>
      <c r="K58" s="1">
        <f>J58/$J$70</f>
        <v>0</v>
      </c>
      <c r="L58" s="1"/>
      <c r="N58" s="1">
        <f t="shared" si="1"/>
        <v>0</v>
      </c>
      <c r="O58" s="1" t="str">
        <f t="shared" si="0"/>
        <v/>
      </c>
      <c r="P58" s="432" t="s">
        <v>191</v>
      </c>
      <c r="Q58" s="433" t="s">
        <v>158</v>
      </c>
      <c r="R58" s="445">
        <f t="shared" si="2"/>
        <v>0</v>
      </c>
    </row>
    <row r="59" spans="1:18" ht="13.5" hidden="1" customHeight="1">
      <c r="A59" s="44"/>
      <c r="B59" s="57"/>
      <c r="C59" s="33"/>
      <c r="D59" s="443" t="s">
        <v>209</v>
      </c>
      <c r="E59" s="56"/>
      <c r="F59" s="444" t="s">
        <v>212</v>
      </c>
      <c r="G59" s="3"/>
      <c r="I59" s="1" t="s">
        <v>25</v>
      </c>
      <c r="J59" s="1"/>
      <c r="K59" s="1"/>
      <c r="L59" s="1"/>
      <c r="N59" s="1">
        <f t="shared" si="1"/>
        <v>0</v>
      </c>
      <c r="O59" s="1" t="str">
        <f t="shared" si="0"/>
        <v/>
      </c>
      <c r="P59" s="434"/>
      <c r="Q59" s="433" t="s">
        <v>192</v>
      </c>
      <c r="R59" s="445">
        <f t="shared" si="2"/>
        <v>0</v>
      </c>
    </row>
    <row r="60" spans="1:18" ht="13.5" hidden="1" customHeight="1">
      <c r="A60" s="44"/>
      <c r="B60" s="57" t="s">
        <v>26</v>
      </c>
      <c r="C60" s="56"/>
      <c r="D60" s="33" t="s">
        <v>71</v>
      </c>
      <c r="E60" s="33"/>
      <c r="F60" s="444"/>
      <c r="G60" s="3"/>
      <c r="I60" s="1"/>
      <c r="J60" s="468">
        <f>C60</f>
        <v>0</v>
      </c>
      <c r="K60" s="1">
        <f>J60/$J$70</f>
        <v>0</v>
      </c>
      <c r="L60" s="1"/>
      <c r="N60" s="1">
        <f t="shared" si="1"/>
        <v>0</v>
      </c>
      <c r="O60" s="1" t="str">
        <f t="shared" si="0"/>
        <v/>
      </c>
      <c r="P60" s="433" t="s">
        <v>27</v>
      </c>
      <c r="Q60" s="435"/>
      <c r="R60" s="445">
        <f>C60</f>
        <v>0</v>
      </c>
    </row>
    <row r="61" spans="1:18" ht="13.5" hidden="1" customHeight="1">
      <c r="A61" s="44"/>
      <c r="B61" s="57" t="s">
        <v>28</v>
      </c>
      <c r="C61" s="34">
        <f>E61+E62+E63</f>
        <v>0</v>
      </c>
      <c r="D61" s="33" t="s">
        <v>218</v>
      </c>
      <c r="E61" s="56"/>
      <c r="F61" s="444" t="s">
        <v>212</v>
      </c>
      <c r="G61" s="3"/>
      <c r="I61" s="1" t="s">
        <v>27</v>
      </c>
      <c r="J61" s="1">
        <f>C61</f>
        <v>0</v>
      </c>
      <c r="K61" s="1">
        <f>J61/$J$70</f>
        <v>0</v>
      </c>
      <c r="L61" s="1"/>
      <c r="N61" s="1">
        <f t="shared" si="1"/>
        <v>0</v>
      </c>
      <c r="O61" s="1" t="str">
        <f t="shared" si="0"/>
        <v/>
      </c>
      <c r="P61" s="432" t="s">
        <v>198</v>
      </c>
      <c r="Q61" s="433" t="s">
        <v>199</v>
      </c>
      <c r="R61" s="445">
        <f t="shared" si="2"/>
        <v>0</v>
      </c>
    </row>
    <row r="62" spans="1:18" ht="13.5" hidden="1" customHeight="1">
      <c r="A62" s="44"/>
      <c r="B62" s="57"/>
      <c r="C62" s="33"/>
      <c r="D62" s="443" t="s">
        <v>210</v>
      </c>
      <c r="E62" s="56"/>
      <c r="F62" s="444" t="s">
        <v>212</v>
      </c>
      <c r="G62" s="3"/>
      <c r="I62" s="1" t="s">
        <v>29</v>
      </c>
      <c r="J62" s="1"/>
      <c r="K62" s="1"/>
      <c r="L62" s="1"/>
      <c r="N62" s="1">
        <f t="shared" si="1"/>
        <v>0</v>
      </c>
      <c r="O62" s="1" t="str">
        <f t="shared" si="0"/>
        <v/>
      </c>
      <c r="P62" s="436"/>
      <c r="Q62" s="433" t="s">
        <v>200</v>
      </c>
      <c r="R62" s="445">
        <f t="shared" si="2"/>
        <v>0</v>
      </c>
    </row>
    <row r="63" spans="1:18" ht="13.5" hidden="1" customHeight="1">
      <c r="A63" s="44"/>
      <c r="B63" s="57"/>
      <c r="C63" s="33"/>
      <c r="D63" s="443" t="s">
        <v>211</v>
      </c>
      <c r="E63" s="56"/>
      <c r="F63" s="444" t="s">
        <v>212</v>
      </c>
      <c r="G63" s="3"/>
      <c r="I63" s="1"/>
      <c r="J63" s="1"/>
      <c r="K63" s="1"/>
      <c r="L63" s="1"/>
      <c r="N63" s="1">
        <f t="shared" si="1"/>
        <v>0</v>
      </c>
      <c r="O63" s="1" t="str">
        <f t="shared" si="0"/>
        <v/>
      </c>
      <c r="P63" s="436"/>
      <c r="Q63" s="430" t="s">
        <v>201</v>
      </c>
      <c r="R63" s="445">
        <f t="shared" si="2"/>
        <v>0</v>
      </c>
    </row>
    <row r="64" spans="1:18" ht="13.5" hidden="1" customHeight="1">
      <c r="A64" s="44"/>
      <c r="B64" s="57" t="s">
        <v>30</v>
      </c>
      <c r="C64" s="56"/>
      <c r="D64" s="447" t="s">
        <v>251</v>
      </c>
      <c r="E64" s="56"/>
      <c r="F64" s="444" t="s">
        <v>62</v>
      </c>
      <c r="G64" s="3"/>
      <c r="I64" s="1"/>
      <c r="J64" s="1">
        <f>C64</f>
        <v>0</v>
      </c>
      <c r="K64" s="1">
        <f>J64/$J$70</f>
        <v>0</v>
      </c>
      <c r="L64" s="1"/>
      <c r="N64" s="1">
        <f t="shared" si="1"/>
        <v>0</v>
      </c>
      <c r="O64" s="1" t="str">
        <f t="shared" si="0"/>
        <v/>
      </c>
      <c r="P64" s="433" t="s">
        <v>36</v>
      </c>
      <c r="Q64" s="435"/>
      <c r="R64" s="445">
        <f>C64</f>
        <v>0</v>
      </c>
    </row>
    <row r="65" spans="1:18" ht="13.5" hidden="1" customHeight="1">
      <c r="A65" s="44"/>
      <c r="B65" s="57" t="s">
        <v>32</v>
      </c>
      <c r="C65" s="56"/>
      <c r="D65" s="33" t="s">
        <v>71</v>
      </c>
      <c r="E65" s="33"/>
      <c r="F65" s="444"/>
      <c r="G65" s="3"/>
      <c r="I65" s="1" t="s">
        <v>36</v>
      </c>
      <c r="J65" s="1">
        <f>C65</f>
        <v>0</v>
      </c>
      <c r="K65" s="1">
        <f>J65/$J$70</f>
        <v>0</v>
      </c>
      <c r="L65" s="1">
        <f>J65*F72</f>
        <v>0</v>
      </c>
      <c r="N65" s="1">
        <f t="shared" si="1"/>
        <v>0</v>
      </c>
      <c r="O65" s="1" t="str">
        <f t="shared" si="0"/>
        <v/>
      </c>
      <c r="P65" s="433" t="s">
        <v>31</v>
      </c>
      <c r="Q65" s="435"/>
      <c r="R65" s="445">
        <f>C65</f>
        <v>0</v>
      </c>
    </row>
    <row r="66" spans="1:18" ht="13.5" hidden="1" customHeight="1">
      <c r="A66" s="44"/>
      <c r="B66" s="57" t="s">
        <v>33</v>
      </c>
      <c r="C66" s="56"/>
      <c r="D66" s="33" t="s">
        <v>71</v>
      </c>
      <c r="E66" s="33"/>
      <c r="F66" s="444"/>
      <c r="G66" s="3"/>
      <c r="I66" s="1" t="s">
        <v>31</v>
      </c>
      <c r="J66" s="1">
        <f>C66</f>
        <v>0</v>
      </c>
      <c r="K66" s="1">
        <f>J66/$J$70</f>
        <v>0</v>
      </c>
      <c r="L66" s="1">
        <f>J66*F73</f>
        <v>0</v>
      </c>
      <c r="N66" s="1">
        <f t="shared" si="1"/>
        <v>0</v>
      </c>
      <c r="O66" s="1" t="str">
        <f t="shared" si="0"/>
        <v/>
      </c>
      <c r="P66" s="433" t="s">
        <v>193</v>
      </c>
      <c r="Q66" s="435"/>
      <c r="R66" s="445">
        <f>C66</f>
        <v>0</v>
      </c>
    </row>
    <row r="67" spans="1:18" ht="13.5" hidden="1" customHeight="1">
      <c r="A67" s="44"/>
      <c r="B67" s="57" t="s">
        <v>166</v>
      </c>
      <c r="C67" s="34">
        <f>SUM(C51:C66)</f>
        <v>30000</v>
      </c>
      <c r="D67" s="33" t="s">
        <v>71</v>
      </c>
      <c r="E67" s="33"/>
      <c r="F67" s="444"/>
      <c r="G67" s="3"/>
      <c r="I67" s="1" t="s">
        <v>72</v>
      </c>
      <c r="J67" s="1"/>
      <c r="K67" s="1"/>
      <c r="L67" s="1"/>
      <c r="N67" s="1">
        <f t="shared" si="1"/>
        <v>0</v>
      </c>
      <c r="O67" s="1" t="str">
        <f t="shared" si="0"/>
        <v/>
      </c>
      <c r="P67" s="439"/>
      <c r="Q67" s="431"/>
    </row>
    <row r="68" spans="1:18" ht="13.5" hidden="1" customHeight="1">
      <c r="A68" s="44"/>
      <c r="B68" s="57" t="s">
        <v>35</v>
      </c>
      <c r="C68" s="34">
        <f>E68+E69</f>
        <v>0</v>
      </c>
      <c r="D68" s="33" t="s">
        <v>219</v>
      </c>
      <c r="E68" s="56"/>
      <c r="F68" s="444" t="s">
        <v>212</v>
      </c>
      <c r="G68" s="3"/>
      <c r="I68" s="1"/>
      <c r="J68" s="1">
        <f>C68</f>
        <v>0</v>
      </c>
      <c r="K68" s="1">
        <f>J68/$J$70</f>
        <v>0</v>
      </c>
      <c r="L68" s="468">
        <f>E68</f>
        <v>0</v>
      </c>
      <c r="N68" s="1">
        <f t="shared" si="1"/>
        <v>0</v>
      </c>
      <c r="O68" s="1" t="str">
        <f t="shared" si="0"/>
        <v/>
      </c>
      <c r="P68" s="2" t="s">
        <v>167</v>
      </c>
      <c r="Q68" s="437" t="s">
        <v>203</v>
      </c>
      <c r="R68" s="445">
        <f>E68</f>
        <v>0</v>
      </c>
    </row>
    <row r="69" spans="1:18" ht="13.5" hidden="1" customHeight="1">
      <c r="A69" s="44"/>
      <c r="B69" s="428"/>
      <c r="C69" s="33"/>
      <c r="D69" s="443" t="s">
        <v>214</v>
      </c>
      <c r="E69" s="56"/>
      <c r="F69" s="444" t="s">
        <v>212</v>
      </c>
      <c r="G69" s="3"/>
      <c r="I69" s="1" t="s">
        <v>34</v>
      </c>
      <c r="J69" s="1"/>
      <c r="K69" s="1"/>
      <c r="L69" s="1"/>
      <c r="N69" s="1"/>
      <c r="O69" s="1"/>
      <c r="P69" s="438"/>
      <c r="Q69" s="433" t="s">
        <v>40</v>
      </c>
      <c r="R69" s="445">
        <f>E69</f>
        <v>0</v>
      </c>
    </row>
    <row r="70" spans="1:18" ht="13.5" hidden="1" customHeight="1">
      <c r="A70" s="44"/>
      <c r="B70" s="428"/>
      <c r="C70" s="33"/>
      <c r="D70" s="33"/>
      <c r="E70" s="33"/>
      <c r="F70" s="26"/>
      <c r="G70" s="3"/>
      <c r="I70" s="1"/>
      <c r="J70" s="1">
        <f>SUM(J51:J68)</f>
        <v>30000</v>
      </c>
      <c r="K70" s="1">
        <f>J70/$J$70</f>
        <v>1</v>
      </c>
      <c r="L70" s="1">
        <f>SUM(L51:L68)</f>
        <v>0</v>
      </c>
      <c r="O70" s="1" t="str">
        <f>IF(MAX(N51:N67)&gt;3,"等","")</f>
        <v/>
      </c>
    </row>
    <row r="71" spans="1:18" ht="13.5" hidden="1" customHeight="1">
      <c r="A71" s="44"/>
      <c r="B71" s="20" t="s">
        <v>37</v>
      </c>
      <c r="C71" s="52"/>
      <c r="D71" s="441"/>
      <c r="E71" s="53"/>
      <c r="F71" s="54"/>
      <c r="G71" s="3"/>
      <c r="I71" s="1" t="s">
        <v>38</v>
      </c>
      <c r="O71" s="1" t="str">
        <f>O51&amp;O53&amp;O58&amp;O60&amp;O61&amp;O65&amp;O66&amp;O68&amp;O64&amp;O70</f>
        <v>事務所,</v>
      </c>
    </row>
    <row r="72" spans="1:18" ht="13.5" hidden="1" customHeight="1">
      <c r="A72" s="44"/>
      <c r="B72" s="57" t="s">
        <v>142</v>
      </c>
      <c r="C72" s="58"/>
      <c r="D72" s="58"/>
      <c r="E72" s="58"/>
      <c r="F72" s="59"/>
      <c r="G72" s="3"/>
    </row>
    <row r="73" spans="1:18" ht="13.5" hidden="1" customHeight="1">
      <c r="A73" s="44"/>
      <c r="B73" s="57" t="s">
        <v>143</v>
      </c>
      <c r="C73" s="58"/>
      <c r="D73" s="58"/>
      <c r="E73" s="58"/>
      <c r="F73" s="59"/>
      <c r="G73" s="3"/>
    </row>
    <row r="74" spans="1:18" ht="13.5" hidden="1" customHeight="1">
      <c r="A74" s="44"/>
      <c r="B74" s="57" t="s">
        <v>225</v>
      </c>
      <c r="C74" s="427"/>
      <c r="D74" s="427"/>
      <c r="E74" s="427"/>
      <c r="F74" s="429">
        <f>IF(C68=0,0,E68/C68)</f>
        <v>0</v>
      </c>
      <c r="G74" s="3"/>
    </row>
    <row r="75" spans="1:18" ht="14.25" hidden="1" customHeight="1" thickBot="1">
      <c r="A75" s="58"/>
      <c r="B75" s="60"/>
      <c r="C75" s="61"/>
      <c r="D75" s="61"/>
      <c r="E75" s="61"/>
      <c r="F75" s="62"/>
      <c r="G75" s="58"/>
    </row>
    <row r="76" spans="1:18" ht="13.5" hidden="1" customHeight="1" thickBot="1">
      <c r="A76" s="58"/>
      <c r="B76" s="58"/>
      <c r="C76" s="58"/>
      <c r="D76" s="58"/>
      <c r="E76" s="58"/>
      <c r="F76" s="58"/>
      <c r="G76" s="58"/>
    </row>
    <row r="77" spans="1:18" ht="14.25" hidden="1" customHeight="1" thickBot="1">
      <c r="A77" s="44"/>
      <c r="B77" s="63" t="s">
        <v>159</v>
      </c>
      <c r="C77" s="64"/>
      <c r="D77" s="64"/>
      <c r="E77" s="65"/>
      <c r="F77" s="66"/>
      <c r="G77" s="3"/>
    </row>
    <row r="78" spans="1:18" ht="14.25" hidden="1" customHeight="1" thickBot="1">
      <c r="A78" s="44"/>
      <c r="B78" s="67" t="s">
        <v>160</v>
      </c>
      <c r="C78" t="s">
        <v>161</v>
      </c>
      <c r="D78" s="442"/>
      <c r="E78" s="68"/>
      <c r="F78" s="69"/>
      <c r="G78" s="3"/>
    </row>
    <row r="79" spans="1:18" ht="14.25" hidden="1" customHeight="1">
      <c r="A79" s="44"/>
      <c r="B79" s="70" t="s">
        <v>162</v>
      </c>
      <c r="C79" t="s">
        <v>163</v>
      </c>
      <c r="D79" s="71"/>
      <c r="E79" t="s">
        <v>388</v>
      </c>
      <c r="F79" s="72"/>
      <c r="G79" s="3"/>
    </row>
    <row r="80" spans="1:18" ht="14.25" hidden="1" customHeight="1" thickBot="1">
      <c r="A80" s="8"/>
      <c r="B80" s="67" t="s">
        <v>164</v>
      </c>
      <c r="C80" t="s">
        <v>11</v>
      </c>
      <c r="D80" s="73"/>
      <c r="E80" t="s">
        <v>12</v>
      </c>
      <c r="F80" s="74"/>
      <c r="G80" s="3"/>
    </row>
    <row r="81" spans="1:9" ht="13.5" hidden="1" customHeight="1">
      <c r="A81" s="44"/>
      <c r="B81" s="44"/>
      <c r="C81" s="44"/>
      <c r="D81" s="44"/>
      <c r="E81" s="44"/>
      <c r="F81" s="44"/>
      <c r="G81" s="3"/>
    </row>
    <row r="82" spans="1:9" ht="15" customHeight="1">
      <c r="A82" s="44"/>
      <c r="B82" s="57"/>
      <c r="C82" s="58"/>
      <c r="D82" s="477"/>
      <c r="E82" s="25"/>
      <c r="F82" s="26"/>
      <c r="G82" s="3"/>
    </row>
    <row r="83" spans="1:9" ht="15" customHeight="1">
      <c r="A83" s="44"/>
      <c r="B83" s="57"/>
      <c r="C83" s="58"/>
      <c r="D83" s="477"/>
      <c r="E83" s="25"/>
      <c r="F83" s="26"/>
      <c r="G83" s="3"/>
    </row>
    <row r="84" spans="1:9" ht="15" customHeight="1">
      <c r="A84" s="44"/>
      <c r="B84" s="57"/>
      <c r="C84" s="58"/>
      <c r="D84" s="477"/>
      <c r="E84" s="25"/>
      <c r="F84" s="26"/>
      <c r="G84" s="3"/>
      <c r="I84" s="1" t="s">
        <v>389</v>
      </c>
    </row>
    <row r="85" spans="1:9" ht="15" customHeight="1">
      <c r="A85" s="44"/>
      <c r="B85" s="57"/>
      <c r="C85" s="58"/>
      <c r="D85" s="477"/>
      <c r="E85" s="25"/>
      <c r="F85" s="26"/>
      <c r="G85" s="3"/>
      <c r="I85" s="1" t="s">
        <v>390</v>
      </c>
    </row>
    <row r="86" spans="1:9" ht="15" customHeight="1">
      <c r="A86" s="44"/>
      <c r="B86" s="57"/>
      <c r="C86" s="58"/>
      <c r="D86" s="477"/>
      <c r="E86" s="25"/>
      <c r="F86" s="26"/>
      <c r="G86" s="3"/>
      <c r="I86" s="1" t="s">
        <v>391</v>
      </c>
    </row>
    <row r="87" spans="1:9" ht="15" customHeight="1">
      <c r="A87" s="44"/>
      <c r="B87" s="57"/>
      <c r="C87" s="58"/>
      <c r="D87" s="477"/>
      <c r="E87" s="25"/>
      <c r="F87" s="26"/>
      <c r="G87" s="3"/>
    </row>
    <row r="88" spans="1:9" ht="15" customHeight="1">
      <c r="A88" s="44"/>
      <c r="B88" s="57"/>
      <c r="C88" s="58"/>
      <c r="D88" s="477"/>
      <c r="E88" s="25"/>
      <c r="F88" s="26"/>
      <c r="G88" s="3"/>
    </row>
    <row r="89" spans="1:9" ht="15" customHeight="1">
      <c r="A89" s="44"/>
      <c r="B89" s="57"/>
      <c r="C89" s="58"/>
      <c r="D89" s="477"/>
      <c r="E89" s="25"/>
      <c r="F89" s="26"/>
      <c r="G89" s="3"/>
    </row>
    <row r="90" spans="1:9" ht="15" customHeight="1">
      <c r="A90" s="44"/>
      <c r="B90" s="57"/>
      <c r="C90" s="58"/>
      <c r="D90" s="477"/>
      <c r="E90" s="25"/>
      <c r="F90" s="26"/>
      <c r="G90" s="3"/>
    </row>
    <row r="91" spans="1:9" ht="15" customHeight="1">
      <c r="A91" s="44"/>
      <c r="B91" s="57"/>
      <c r="C91" s="58"/>
      <c r="D91" s="477"/>
      <c r="E91" s="25"/>
      <c r="F91" s="26"/>
      <c r="G91" s="3"/>
    </row>
    <row r="92" spans="1:9" ht="15" customHeight="1" thickBot="1">
      <c r="A92" s="44"/>
      <c r="B92" s="57"/>
      <c r="C92" s="58"/>
      <c r="D92" s="477"/>
      <c r="E92" s="25"/>
      <c r="F92" s="26"/>
      <c r="G92" s="3"/>
    </row>
    <row r="93" spans="1:9">
      <c r="A93" s="44"/>
      <c r="B93" s="48"/>
      <c r="C93" s="48"/>
      <c r="D93" s="48"/>
      <c r="E93" s="48"/>
      <c r="F93" s="48"/>
      <c r="G93" s="3"/>
    </row>
    <row r="94" spans="1:9" hidden="1"/>
    <row r="95" spans="1:9" hidden="1"/>
    <row r="96" spans="1:9" hidden="1"/>
    <row r="97" hidden="1"/>
    <row r="98" hidden="1"/>
    <row r="99" hidden="1"/>
    <row r="100" hidden="1"/>
    <row r="101" hidden="1"/>
    <row r="102" hidden="1"/>
    <row r="103" hidden="1"/>
    <row r="104" hidden="1"/>
    <row r="105" hidden="1"/>
    <row r="106" hidden="1"/>
    <row r="107" hidden="1"/>
  </sheetData>
  <sheetProtection password="ACAA" sheet="1" objects="1" scenarios="1"/>
  <mergeCells count="6">
    <mergeCell ref="C11:E11"/>
    <mergeCell ref="C27:E27"/>
    <mergeCell ref="C12:E12"/>
    <mergeCell ref="C14:E14"/>
    <mergeCell ref="C20:E20"/>
    <mergeCell ref="C21:E21"/>
  </mergeCells>
  <phoneticPr fontId="23"/>
  <conditionalFormatting sqref="F15 C20:E20 C60 F12:F13 D12:E14 C39:C40 C11:C18 E51:E59 E68:E69 E61:E63 C64:C66 C22:C23 C32:C33">
    <cfRule type="cellIs" dxfId="201" priority="14" stopIfTrue="1" operator="equal">
      <formula>0</formula>
    </cfRule>
  </conditionalFormatting>
  <conditionalFormatting sqref="F73">
    <cfRule type="expression" dxfId="200" priority="15" stopIfTrue="1">
      <formula>AND($C$66&gt;0,F73=0)</formula>
    </cfRule>
  </conditionalFormatting>
  <conditionalFormatting sqref="F72">
    <cfRule type="expression" dxfId="199" priority="16" stopIfTrue="1">
      <formula>AND($C$65&gt;0,F72=0)</formula>
    </cfRule>
  </conditionalFormatting>
  <conditionalFormatting sqref="E64">
    <cfRule type="cellIs" dxfId="198" priority="13" stopIfTrue="1" operator="equal">
      <formula>0</formula>
    </cfRule>
  </conditionalFormatting>
  <conditionalFormatting sqref="C34">
    <cfRule type="cellIs" dxfId="197" priority="12" stopIfTrue="1" operator="equal">
      <formula>0</formula>
    </cfRule>
  </conditionalFormatting>
  <conditionalFormatting sqref="C26">
    <cfRule type="cellIs" dxfId="196" priority="11" stopIfTrue="1" operator="equal">
      <formula>0</formula>
    </cfRule>
  </conditionalFormatting>
  <conditionalFormatting sqref="C27:E27">
    <cfRule type="cellIs" dxfId="195" priority="10" stopIfTrue="1" operator="equal">
      <formula>0</formula>
    </cfRule>
  </conditionalFormatting>
  <conditionalFormatting sqref="C29">
    <cfRule type="cellIs" dxfId="194" priority="9" stopIfTrue="1" operator="equal">
      <formula>0</formula>
    </cfRule>
  </conditionalFormatting>
  <conditionalFormatting sqref="C30">
    <cfRule type="cellIs" dxfId="193" priority="8" stopIfTrue="1" operator="equal">
      <formula>0</formula>
    </cfRule>
  </conditionalFormatting>
  <conditionalFormatting sqref="C41">
    <cfRule type="cellIs" dxfId="192" priority="7" stopIfTrue="1" operator="equal">
      <formula>0</formula>
    </cfRule>
  </conditionalFormatting>
  <conditionalFormatting sqref="C45">
    <cfRule type="cellIs" dxfId="191" priority="4" stopIfTrue="1" operator="equal">
      <formula>0</formula>
    </cfRule>
  </conditionalFormatting>
  <conditionalFormatting sqref="C46">
    <cfRule type="cellIs" dxfId="190" priority="3" stopIfTrue="1" operator="equal">
      <formula>0</formula>
    </cfRule>
  </conditionalFormatting>
  <conditionalFormatting sqref="C19">
    <cfRule type="cellIs" dxfId="189" priority="2" stopIfTrue="1" operator="equal">
      <formula>0</formula>
    </cfRule>
  </conditionalFormatting>
  <conditionalFormatting sqref="F33">
    <cfRule type="cellIs" dxfId="188" priority="1" stopIfTrue="1" operator="equal">
      <formula>0</formula>
    </cfRule>
  </conditionalFormatting>
  <dataValidations count="9">
    <dataValidation type="list" allowBlank="1" showInputMessage="1" showErrorMessage="1" sqref="F15">
      <formula1>"予定,竣工"</formula1>
    </dataValidation>
    <dataValidation type="decimal" allowBlank="1" showInputMessage="1" showErrorMessage="1" sqref="F72:F73">
      <formula1>0</formula1>
      <formula2>1</formula2>
    </dataValidation>
    <dataValidation type="list" allowBlank="1" showInputMessage="1" showErrorMessage="1" sqref="C23">
      <formula1>$I$23:$L$23</formula1>
    </dataValidation>
    <dataValidation type="list" allowBlank="1" showInputMessage="1" showErrorMessage="1" sqref="F13">
      <formula1>$I$11:$I$16</formula1>
    </dataValidation>
    <dataValidation type="list" allowBlank="1" showInputMessage="1" showErrorMessage="1" sqref="F12">
      <formula1>$I$11:$I$18</formula1>
    </dataValidation>
    <dataValidation type="list" allowBlank="1" showInputMessage="1" showErrorMessage="1" sqref="C46">
      <formula1>$I$84:$I$86</formula1>
    </dataValidation>
    <dataValidation type="list" allowBlank="1" showInputMessage="1" showErrorMessage="1" sqref="F33">
      <formula1>$L$45:$L$46</formula1>
    </dataValidation>
    <dataValidation type="list" allowBlank="1" showInputMessage="1" showErrorMessage="1" sqref="C43">
      <formula1>$I$43:$I$49</formula1>
    </dataValidation>
    <dataValidation type="list" allowBlank="1" showInputMessage="1" showErrorMessage="1" sqref="C45">
      <formula1>$I$45:$I$48</formula1>
    </dataValidation>
  </dataValidations>
  <printOptions horizontalCentered="1"/>
  <pageMargins left="0.70866141732283472" right="0.51" top="0.74803149606299213" bottom="0.74803149606299213" header="0.31496062992125984" footer="0.31496062992125984"/>
  <pageSetup paperSize="9" fitToHeight="0" orientation="portrait" r:id="rId1"/>
  <headerFooter alignWithMargins="0">
    <oddHeader>&amp;L&amp;F&amp;R&amp;A</oddHeader>
    <oddFooter>&amp;C&amp;P/&amp;N</oddFooter>
  </headerFooter>
  <colBreaks count="1" manualBreakCount="1">
    <brk id="15"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152"/>
  <sheetViews>
    <sheetView showGridLines="0" workbookViewId="0">
      <selection activeCell="C32" sqref="C32"/>
    </sheetView>
  </sheetViews>
  <sheetFormatPr defaultColWidth="0" defaultRowHeight="13.5" customHeight="1" zeroHeight="1"/>
  <cols>
    <col min="1" max="1" width="1.125" customWidth="1"/>
    <col min="2" max="18" width="8.75" customWidth="1"/>
    <col min="19" max="19" width="1.5" customWidth="1"/>
    <col min="20" max="16384" width="8.75" hidden="1"/>
  </cols>
  <sheetData>
    <row r="1" spans="2:18" ht="13.5" customHeight="1">
      <c r="B1" s="425"/>
      <c r="C1" s="425"/>
      <c r="D1" s="425"/>
      <c r="E1" s="425"/>
      <c r="F1" s="425"/>
      <c r="G1" s="425"/>
      <c r="H1" s="425"/>
      <c r="I1" s="425"/>
      <c r="J1" s="425"/>
      <c r="K1" s="425"/>
      <c r="L1" s="425"/>
      <c r="M1" s="425"/>
      <c r="N1" s="425"/>
      <c r="O1" s="425"/>
      <c r="P1" s="425"/>
      <c r="Q1" s="425"/>
      <c r="R1" s="425"/>
    </row>
    <row r="2" spans="2:18" ht="13.5" customHeight="1">
      <c r="B2" s="425"/>
      <c r="C2" s="425"/>
      <c r="D2" s="425"/>
      <c r="E2" s="425"/>
      <c r="F2" s="425"/>
      <c r="G2" s="425"/>
      <c r="H2" s="425"/>
      <c r="I2" s="425"/>
      <c r="J2" s="425"/>
      <c r="K2" s="425"/>
      <c r="L2" s="425"/>
      <c r="M2" s="425"/>
      <c r="N2" s="425"/>
      <c r="O2" s="425"/>
      <c r="P2" s="425"/>
      <c r="Q2" s="425"/>
      <c r="R2" s="425"/>
    </row>
    <row r="3" spans="2:18" ht="13.5" customHeight="1">
      <c r="B3" s="425"/>
      <c r="C3" s="425"/>
      <c r="D3" s="425"/>
      <c r="E3" s="425"/>
      <c r="F3" s="425"/>
      <c r="G3" s="425"/>
      <c r="H3" s="425"/>
      <c r="I3" s="425"/>
      <c r="J3" s="425"/>
      <c r="K3" s="425"/>
      <c r="L3" s="425"/>
      <c r="M3" s="425"/>
      <c r="N3" s="425"/>
      <c r="O3" s="425"/>
      <c r="P3" s="425"/>
      <c r="Q3" s="425"/>
      <c r="R3" s="425"/>
    </row>
    <row r="4" spans="2:18" ht="13.5" customHeight="1">
      <c r="B4" s="425"/>
      <c r="C4" s="425"/>
      <c r="D4" s="425"/>
      <c r="E4" s="425"/>
      <c r="F4" s="425"/>
      <c r="G4" s="425"/>
      <c r="H4" s="425"/>
      <c r="I4" s="425"/>
      <c r="J4" s="425"/>
      <c r="K4" s="425"/>
      <c r="L4" s="425"/>
      <c r="M4" s="425"/>
      <c r="N4" s="425"/>
      <c r="O4" s="425"/>
      <c r="P4" s="425"/>
      <c r="Q4" s="425"/>
      <c r="R4" s="425"/>
    </row>
    <row r="5" spans="2:18" ht="13.5" customHeight="1">
      <c r="B5" s="425"/>
      <c r="C5" s="425"/>
      <c r="D5" s="425"/>
      <c r="E5" s="425"/>
      <c r="F5" s="425"/>
      <c r="G5" s="425"/>
      <c r="H5" s="425"/>
      <c r="I5" s="425"/>
      <c r="J5" s="425"/>
      <c r="K5" s="425"/>
      <c r="L5" s="425"/>
      <c r="M5" s="425"/>
      <c r="N5" s="425"/>
      <c r="O5" s="425"/>
      <c r="P5" s="425"/>
      <c r="Q5" s="425"/>
      <c r="R5" s="425"/>
    </row>
    <row r="6" spans="2:18" ht="13.5" customHeight="1">
      <c r="B6" s="425"/>
      <c r="C6" s="425"/>
      <c r="D6" s="425"/>
      <c r="E6" s="425"/>
      <c r="F6" s="425"/>
      <c r="G6" s="425"/>
      <c r="H6" s="425"/>
      <c r="I6" s="425"/>
      <c r="J6" s="425"/>
      <c r="K6" s="425"/>
      <c r="L6" s="425"/>
      <c r="M6" s="425"/>
      <c r="N6" s="425"/>
      <c r="O6" s="425"/>
      <c r="P6" s="425"/>
      <c r="Q6" s="425"/>
      <c r="R6" s="425"/>
    </row>
    <row r="7" spans="2:18" ht="13.5" customHeight="1">
      <c r="B7" s="425"/>
      <c r="C7" s="425"/>
      <c r="D7" s="425"/>
      <c r="E7" s="425"/>
      <c r="F7" s="425"/>
      <c r="G7" s="425"/>
      <c r="H7" s="425"/>
      <c r="I7" s="425"/>
      <c r="J7" s="425"/>
      <c r="K7" s="425"/>
      <c r="L7" s="425"/>
      <c r="M7" s="425"/>
      <c r="N7" s="425"/>
      <c r="O7" s="425"/>
      <c r="P7" s="425"/>
      <c r="Q7" s="425"/>
      <c r="R7" s="425"/>
    </row>
    <row r="8" spans="2:18" ht="13.5" customHeight="1">
      <c r="B8" s="425"/>
      <c r="C8" s="425"/>
      <c r="D8" s="425"/>
      <c r="E8" s="425"/>
      <c r="F8" s="425"/>
      <c r="G8" s="425"/>
      <c r="H8" s="425"/>
      <c r="I8" s="425"/>
      <c r="J8" s="425"/>
      <c r="K8" s="425"/>
      <c r="L8" s="425"/>
      <c r="M8" s="425"/>
      <c r="N8" s="425"/>
      <c r="O8" s="425"/>
      <c r="P8" s="425"/>
      <c r="Q8" s="425"/>
      <c r="R8" s="425"/>
    </row>
    <row r="9" spans="2:18" ht="13.5" customHeight="1">
      <c r="B9" s="425"/>
      <c r="C9" s="425"/>
      <c r="D9" s="425"/>
      <c r="E9" s="425"/>
      <c r="F9" s="425"/>
      <c r="G9" s="425"/>
      <c r="H9" s="425"/>
      <c r="I9" s="425"/>
      <c r="J9" s="425"/>
      <c r="K9" s="425"/>
      <c r="L9" s="425"/>
      <c r="M9" s="425"/>
      <c r="N9" s="425"/>
      <c r="O9" s="425"/>
      <c r="P9" s="425"/>
      <c r="Q9" s="425"/>
      <c r="R9" s="425"/>
    </row>
    <row r="10" spans="2:18" ht="13.5" customHeight="1">
      <c r="B10" s="425"/>
      <c r="C10" s="425"/>
      <c r="D10" s="425"/>
      <c r="E10" s="425"/>
      <c r="F10" s="425"/>
      <c r="G10" s="425"/>
      <c r="H10" s="425"/>
      <c r="I10" s="425"/>
      <c r="J10" s="425"/>
      <c r="K10" s="425"/>
      <c r="L10" s="425"/>
      <c r="M10" s="425"/>
      <c r="N10" s="425"/>
      <c r="O10" s="425"/>
      <c r="P10" s="425"/>
      <c r="Q10" s="425"/>
      <c r="R10" s="425"/>
    </row>
    <row r="11" spans="2:18" ht="13.5" customHeight="1">
      <c r="B11" s="425"/>
      <c r="C11" s="425"/>
      <c r="D11" s="425"/>
      <c r="E11" s="425"/>
      <c r="F11" s="425"/>
      <c r="G11" s="425"/>
      <c r="H11" s="425"/>
      <c r="I11" s="425"/>
      <c r="J11" s="425"/>
      <c r="K11" s="425"/>
      <c r="L11" s="425"/>
      <c r="M11" s="425"/>
      <c r="N11" s="425"/>
      <c r="O11" s="425"/>
      <c r="P11" s="425"/>
      <c r="Q11" s="425"/>
      <c r="R11" s="425"/>
    </row>
    <row r="12" spans="2:18" ht="13.5" customHeight="1">
      <c r="B12" s="425"/>
      <c r="C12" s="425"/>
      <c r="D12" s="425"/>
      <c r="E12" s="425"/>
      <c r="F12" s="425"/>
      <c r="G12" s="425"/>
      <c r="H12" s="425"/>
      <c r="I12" s="425"/>
      <c r="J12" s="425"/>
      <c r="K12" s="425"/>
      <c r="L12" s="425"/>
      <c r="M12" s="425"/>
      <c r="N12" s="425"/>
      <c r="O12" s="425"/>
      <c r="P12" s="425"/>
      <c r="Q12" s="425"/>
      <c r="R12" s="425"/>
    </row>
    <row r="13" spans="2:18" ht="18.75">
      <c r="B13" s="425"/>
      <c r="C13" s="425"/>
      <c r="D13" s="425"/>
      <c r="E13" s="426"/>
      <c r="F13" s="425"/>
      <c r="G13" s="425"/>
      <c r="H13" s="425"/>
      <c r="I13" s="425"/>
      <c r="J13" s="425"/>
      <c r="K13" s="425"/>
      <c r="L13" s="425"/>
      <c r="M13" s="425"/>
      <c r="N13" s="425"/>
      <c r="O13" s="425"/>
      <c r="P13" s="425"/>
      <c r="Q13" s="425"/>
      <c r="R13" s="425"/>
    </row>
    <row r="14" spans="2:18" ht="13.5" customHeight="1">
      <c r="B14" s="425"/>
      <c r="C14" s="425"/>
      <c r="D14" s="425"/>
      <c r="E14" s="425"/>
      <c r="F14" s="425"/>
      <c r="G14" s="425"/>
      <c r="H14" s="425"/>
      <c r="I14" s="425"/>
      <c r="J14" s="425"/>
      <c r="K14" s="425"/>
      <c r="L14" s="425"/>
      <c r="M14" s="425"/>
      <c r="N14" s="425"/>
      <c r="O14" s="425"/>
      <c r="P14" s="425"/>
      <c r="Q14" s="425"/>
      <c r="R14" s="425"/>
    </row>
    <row r="15" spans="2:18" ht="13.5" customHeight="1">
      <c r="B15" s="425"/>
      <c r="C15" s="425"/>
      <c r="D15" s="425"/>
      <c r="E15" s="425"/>
      <c r="F15" s="425"/>
      <c r="G15" s="425"/>
      <c r="H15" s="425"/>
      <c r="I15" s="425"/>
      <c r="J15" s="425"/>
      <c r="K15" s="425"/>
      <c r="L15" s="425"/>
      <c r="M15" s="425"/>
      <c r="N15" s="425"/>
      <c r="O15" s="425"/>
      <c r="P15" s="425"/>
      <c r="Q15" s="425"/>
      <c r="R15" s="425"/>
    </row>
    <row r="16" spans="2:18" ht="13.5" customHeight="1">
      <c r="B16" s="425"/>
      <c r="C16" s="425"/>
      <c r="D16" s="425"/>
      <c r="E16" s="425"/>
      <c r="F16" s="425"/>
      <c r="G16" s="425"/>
      <c r="H16" s="425"/>
      <c r="I16" s="425"/>
      <c r="J16" s="425"/>
      <c r="K16" s="425"/>
      <c r="L16" s="425"/>
      <c r="M16" s="425"/>
      <c r="N16" s="425"/>
      <c r="O16" s="425"/>
      <c r="P16" s="425"/>
      <c r="Q16" s="425"/>
      <c r="R16" s="425"/>
    </row>
    <row r="17" spans="2:18" ht="13.5" customHeight="1">
      <c r="B17" s="425"/>
      <c r="C17" s="425"/>
      <c r="D17" s="425"/>
      <c r="E17" s="425"/>
      <c r="F17" s="425"/>
      <c r="G17" s="425"/>
      <c r="H17" s="425"/>
      <c r="I17" s="425"/>
      <c r="J17" s="425"/>
      <c r="K17" s="425"/>
      <c r="L17" s="425"/>
      <c r="M17" s="425"/>
      <c r="N17" s="425"/>
      <c r="O17" s="425"/>
      <c r="P17" s="425"/>
      <c r="Q17" s="425"/>
      <c r="R17" s="425"/>
    </row>
    <row r="18" spans="2:18" ht="13.5" customHeight="1">
      <c r="B18" s="425"/>
      <c r="C18" s="425"/>
      <c r="D18" s="425"/>
      <c r="E18" s="425"/>
      <c r="F18" s="425"/>
      <c r="G18" s="425"/>
      <c r="H18" s="425"/>
      <c r="I18" s="425"/>
      <c r="J18" s="425"/>
      <c r="K18" s="425"/>
      <c r="L18" s="425"/>
      <c r="M18" s="425"/>
      <c r="N18" s="425"/>
      <c r="O18" s="425"/>
      <c r="P18" s="425"/>
      <c r="Q18" s="425"/>
      <c r="R18" s="425"/>
    </row>
    <row r="19" spans="2:18" ht="13.5" customHeight="1">
      <c r="B19" s="425"/>
      <c r="C19" s="425"/>
      <c r="D19" s="425"/>
      <c r="E19" s="425"/>
      <c r="F19" s="425"/>
      <c r="G19" s="425"/>
      <c r="H19" s="425"/>
      <c r="I19" s="425"/>
      <c r="J19" s="425"/>
      <c r="K19" s="425"/>
      <c r="L19" s="425"/>
      <c r="M19" s="425"/>
      <c r="N19" s="425"/>
      <c r="O19" s="425"/>
      <c r="P19" s="425"/>
      <c r="Q19" s="425"/>
      <c r="R19" s="425"/>
    </row>
    <row r="20" spans="2:18" ht="13.5" customHeight="1">
      <c r="B20" s="425"/>
      <c r="C20" s="425"/>
      <c r="D20" s="425"/>
      <c r="E20" s="425"/>
      <c r="F20" s="425"/>
      <c r="G20" s="425"/>
      <c r="H20" s="425"/>
      <c r="I20" s="425"/>
      <c r="J20" s="425"/>
      <c r="K20" s="425"/>
      <c r="L20" s="425"/>
      <c r="M20" s="425"/>
      <c r="N20" s="425"/>
      <c r="O20" s="425"/>
      <c r="P20" s="425"/>
      <c r="Q20" s="425"/>
      <c r="R20" s="425"/>
    </row>
    <row r="21" spans="2:18" ht="13.5" customHeight="1">
      <c r="B21" s="425"/>
      <c r="C21" s="425"/>
      <c r="D21" s="425"/>
      <c r="E21" s="425"/>
      <c r="F21" s="425"/>
      <c r="G21" s="425"/>
      <c r="H21" s="425"/>
      <c r="I21" s="425"/>
      <c r="J21" s="425"/>
      <c r="K21" s="425"/>
      <c r="L21" s="425"/>
      <c r="M21" s="425"/>
      <c r="N21" s="425"/>
      <c r="O21" s="425"/>
      <c r="P21" s="425"/>
      <c r="Q21" s="425"/>
      <c r="R21" s="425"/>
    </row>
    <row r="22" spans="2:18" ht="13.5" customHeight="1">
      <c r="B22" s="425"/>
      <c r="C22" s="425"/>
      <c r="D22" s="425"/>
      <c r="E22" s="425"/>
      <c r="F22" s="425"/>
      <c r="G22" s="425"/>
      <c r="H22" s="425"/>
      <c r="I22" s="425"/>
      <c r="J22" s="425"/>
      <c r="K22" s="425"/>
      <c r="L22" s="425"/>
      <c r="M22" s="425"/>
      <c r="N22" s="425"/>
      <c r="O22" s="425"/>
      <c r="P22" s="425"/>
      <c r="Q22" s="425"/>
      <c r="R22" s="425"/>
    </row>
    <row r="23" spans="2:18" ht="13.5" customHeight="1">
      <c r="B23" s="425"/>
      <c r="C23" s="425"/>
      <c r="D23" s="425"/>
      <c r="E23" s="425"/>
      <c r="F23" s="425"/>
      <c r="G23" s="425"/>
      <c r="H23" s="425"/>
      <c r="I23" s="425"/>
      <c r="J23" s="425"/>
      <c r="K23" s="425"/>
      <c r="L23" s="425"/>
      <c r="M23" s="425"/>
      <c r="N23" s="425"/>
      <c r="O23" s="425"/>
      <c r="P23" s="425"/>
      <c r="Q23" s="425"/>
      <c r="R23" s="425"/>
    </row>
    <row r="24" spans="2:18" ht="13.5" customHeight="1">
      <c r="B24" s="425"/>
      <c r="C24" s="425"/>
      <c r="D24" s="425"/>
      <c r="E24" s="425"/>
      <c r="F24" s="425"/>
      <c r="G24" s="425"/>
      <c r="H24" s="425"/>
      <c r="I24" s="425"/>
      <c r="J24" s="425"/>
      <c r="K24" s="425"/>
      <c r="L24" s="425"/>
      <c r="M24" s="425"/>
      <c r="N24" s="425"/>
      <c r="O24" s="425"/>
      <c r="P24" s="425"/>
      <c r="Q24" s="425"/>
      <c r="R24" s="425"/>
    </row>
    <row r="25" spans="2:18" ht="13.5" customHeight="1">
      <c r="B25" s="425"/>
      <c r="C25" s="425"/>
      <c r="D25" s="425"/>
      <c r="E25" s="425"/>
      <c r="F25" s="425"/>
      <c r="G25" s="425"/>
      <c r="H25" s="425"/>
      <c r="I25" s="425"/>
      <c r="J25" s="425"/>
      <c r="K25" s="425"/>
      <c r="L25" s="425"/>
      <c r="M25" s="425"/>
      <c r="N25" s="425"/>
      <c r="O25" s="425"/>
      <c r="P25" s="425"/>
      <c r="Q25" s="425"/>
      <c r="R25" s="425"/>
    </row>
    <row r="26" spans="2:18" ht="13.5" customHeight="1">
      <c r="B26" s="425"/>
      <c r="C26" s="425"/>
      <c r="D26" s="425"/>
      <c r="E26" s="425"/>
      <c r="F26" s="425"/>
      <c r="G26" s="425"/>
      <c r="H26" s="425"/>
      <c r="I26" s="425"/>
      <c r="J26" s="425"/>
      <c r="K26" s="425"/>
      <c r="L26" s="425"/>
      <c r="M26" s="425"/>
      <c r="N26" s="425"/>
      <c r="O26" s="425"/>
      <c r="P26" s="425"/>
      <c r="Q26" s="425"/>
      <c r="R26" s="425"/>
    </row>
    <row r="27" spans="2:18" ht="13.5" customHeight="1">
      <c r="B27" s="425"/>
      <c r="C27" s="425"/>
      <c r="D27" s="425"/>
      <c r="E27" s="425"/>
      <c r="F27" s="425"/>
      <c r="G27" s="425"/>
      <c r="H27" s="425"/>
      <c r="I27" s="425"/>
      <c r="J27" s="425"/>
      <c r="K27" s="425"/>
      <c r="L27" s="425"/>
      <c r="M27" s="425"/>
      <c r="N27" s="425"/>
      <c r="O27" s="425"/>
      <c r="P27" s="425"/>
      <c r="Q27" s="425"/>
      <c r="R27" s="425"/>
    </row>
    <row r="28" spans="2:18" ht="13.5" customHeight="1">
      <c r="B28" s="425"/>
      <c r="C28" s="425"/>
      <c r="D28" s="425"/>
      <c r="E28" s="425"/>
      <c r="F28" s="425"/>
      <c r="G28" s="425"/>
      <c r="H28" s="425"/>
      <c r="I28" s="425"/>
      <c r="J28" s="425"/>
      <c r="K28" s="425"/>
      <c r="L28" s="425"/>
      <c r="M28" s="425"/>
      <c r="N28" s="425"/>
      <c r="O28" s="425"/>
      <c r="P28" s="425"/>
      <c r="Q28" s="425"/>
      <c r="R28" s="425"/>
    </row>
    <row r="29" spans="2:18" ht="13.5" customHeight="1">
      <c r="B29" s="425"/>
      <c r="C29" s="425"/>
      <c r="D29" s="425"/>
      <c r="E29" s="425"/>
      <c r="F29" s="425"/>
      <c r="G29" s="425"/>
      <c r="H29" s="425"/>
      <c r="I29" s="425"/>
      <c r="J29" s="425"/>
      <c r="K29" s="425"/>
      <c r="L29" s="425"/>
      <c r="M29" s="425"/>
      <c r="N29" s="425"/>
      <c r="O29" s="425"/>
      <c r="P29" s="425"/>
      <c r="Q29" s="425"/>
      <c r="R29" s="425"/>
    </row>
    <row r="30" spans="2:18" ht="13.5" customHeight="1">
      <c r="B30" s="425"/>
      <c r="C30" s="425"/>
      <c r="D30" s="425"/>
      <c r="E30" s="425"/>
      <c r="F30" s="425"/>
      <c r="G30" s="425"/>
      <c r="H30" s="425"/>
      <c r="I30" s="425"/>
      <c r="J30" s="425"/>
      <c r="K30" s="425"/>
      <c r="L30" s="425"/>
      <c r="M30" s="425"/>
      <c r="N30" s="425"/>
      <c r="O30" s="425"/>
      <c r="P30" s="425"/>
      <c r="Q30" s="425"/>
      <c r="R30" s="425"/>
    </row>
    <row r="31" spans="2:18" ht="13.5" customHeight="1">
      <c r="B31" s="425"/>
      <c r="C31" s="425"/>
      <c r="D31" s="425"/>
      <c r="E31" s="425"/>
      <c r="F31" s="425"/>
      <c r="G31" s="425"/>
      <c r="H31" s="425"/>
      <c r="I31" s="425"/>
      <c r="J31" s="425"/>
      <c r="K31" s="425"/>
      <c r="L31" s="425"/>
      <c r="M31" s="425"/>
      <c r="N31" s="425"/>
      <c r="O31" s="425"/>
      <c r="P31" s="425"/>
      <c r="Q31" s="425"/>
      <c r="R31" s="425"/>
    </row>
    <row r="32" spans="2:18" ht="13.5" customHeight="1">
      <c r="B32" s="425"/>
      <c r="C32" s="425"/>
      <c r="D32" s="425"/>
      <c r="E32" s="425"/>
      <c r="F32" s="425"/>
      <c r="G32" s="425"/>
      <c r="H32" s="425"/>
      <c r="I32" s="425"/>
      <c r="J32" s="425"/>
      <c r="K32" s="425"/>
      <c r="L32" s="425"/>
      <c r="M32" s="425"/>
      <c r="N32" s="425"/>
      <c r="O32" s="425"/>
      <c r="P32" s="425"/>
      <c r="Q32" s="425"/>
      <c r="R32" s="425"/>
    </row>
    <row r="33" spans="2:18" ht="13.5" customHeight="1">
      <c r="B33" s="425"/>
      <c r="C33" s="425"/>
      <c r="D33" s="425"/>
      <c r="E33" s="425"/>
      <c r="F33" s="425"/>
      <c r="G33" s="425"/>
      <c r="H33" s="425"/>
      <c r="I33" s="425"/>
      <c r="J33" s="425"/>
      <c r="K33" s="425"/>
      <c r="L33" s="425"/>
      <c r="M33" s="425"/>
      <c r="N33" s="425"/>
      <c r="O33" s="425"/>
      <c r="P33" s="425"/>
      <c r="Q33" s="425"/>
      <c r="R33" s="425"/>
    </row>
    <row r="34" spans="2:18" ht="13.5" customHeight="1">
      <c r="B34" s="425"/>
      <c r="C34" s="425"/>
      <c r="D34" s="425"/>
      <c r="E34" s="425"/>
      <c r="F34" s="425"/>
      <c r="G34" s="425"/>
      <c r="H34" s="425"/>
      <c r="I34" s="425"/>
      <c r="J34" s="425"/>
      <c r="K34" s="425"/>
      <c r="L34" s="425"/>
      <c r="M34" s="425"/>
      <c r="N34" s="425"/>
      <c r="O34" s="425"/>
      <c r="P34" s="425"/>
      <c r="Q34" s="425"/>
      <c r="R34" s="425"/>
    </row>
    <row r="35" spans="2:18" ht="13.5" customHeight="1">
      <c r="B35" s="425"/>
      <c r="C35" s="425"/>
      <c r="D35" s="425"/>
      <c r="E35" s="425"/>
      <c r="F35" s="425"/>
      <c r="G35" s="425"/>
      <c r="H35" s="425"/>
      <c r="I35" s="425"/>
      <c r="J35" s="425"/>
      <c r="K35" s="425"/>
      <c r="L35" s="425"/>
      <c r="M35" s="425"/>
      <c r="N35" s="425"/>
      <c r="O35" s="425"/>
      <c r="P35" s="425"/>
      <c r="Q35" s="425"/>
      <c r="R35" s="425"/>
    </row>
    <row r="36" spans="2:18" ht="13.5" customHeight="1">
      <c r="B36" s="425"/>
      <c r="C36" s="425"/>
      <c r="D36" s="425"/>
      <c r="E36" s="425"/>
      <c r="F36" s="425"/>
      <c r="G36" s="425"/>
      <c r="H36" s="425"/>
      <c r="I36" s="425"/>
      <c r="J36" s="425"/>
      <c r="K36" s="425"/>
      <c r="L36" s="425"/>
      <c r="M36" s="425"/>
      <c r="N36" s="425"/>
      <c r="O36" s="425"/>
      <c r="P36" s="425"/>
      <c r="Q36" s="425"/>
      <c r="R36" s="425"/>
    </row>
    <row r="37" spans="2:18" ht="13.5" customHeight="1">
      <c r="G37" s="425"/>
      <c r="H37" s="425"/>
      <c r="I37" s="425"/>
      <c r="J37" s="425"/>
      <c r="K37" s="425"/>
      <c r="L37" s="425"/>
      <c r="M37" s="425"/>
      <c r="N37" s="425"/>
      <c r="O37" s="425"/>
      <c r="P37" s="425"/>
      <c r="Q37" s="425"/>
      <c r="R37" s="425"/>
    </row>
    <row r="38" spans="2:18" ht="13.5" hidden="1" customHeight="1">
      <c r="J38" s="425"/>
      <c r="K38" s="425"/>
      <c r="L38" s="425"/>
      <c r="M38" s="425"/>
      <c r="N38" s="425"/>
      <c r="O38" s="425"/>
      <c r="P38" s="425"/>
      <c r="Q38" s="425"/>
      <c r="R38" s="425"/>
    </row>
    <row r="152" ht="13.5" hidden="1" customHeight="1"/>
  </sheetData>
  <sheetProtection password="ACAA" sheet="1" objects="1" scenarios="1"/>
  <phoneticPr fontId="23"/>
  <printOptions horizontalCentered="1"/>
  <pageMargins left="0.7" right="0.7" top="0.75" bottom="0.75" header="0.3" footer="0.3"/>
  <pageSetup paperSize="9" scale="58" fitToHeight="0" orientation="portrait" horizontalDpi="1200" verticalDpi="1200" r:id="rId1"/>
  <headerFooter alignWithMargins="0">
    <oddHeader>&amp;L&amp;F&amp;R&amp;A</oddHeader>
    <oddFooter>&amp;C&amp;P/&amp;N</oddFooter>
  </headerFooter>
  <rowBreaks count="1" manualBreakCount="1">
    <brk id="37"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216"/>
  <sheetViews>
    <sheetView showGridLines="0" zoomScaleNormal="100" zoomScaleSheetLayoutView="50" workbookViewId="0">
      <selection activeCell="D25" sqref="D25"/>
    </sheetView>
  </sheetViews>
  <sheetFormatPr defaultColWidth="0" defaultRowHeight="0" customHeight="1" zeroHeight="1"/>
  <cols>
    <col min="1" max="1" width="0.75" style="85" customWidth="1"/>
    <col min="2" max="2" width="2.125" style="102" customWidth="1"/>
    <col min="3" max="3" width="13.375" style="102" customWidth="1"/>
    <col min="4" max="4" width="5.375" style="103" customWidth="1"/>
    <col min="5" max="5" width="9.75" style="104" customWidth="1"/>
    <col min="6" max="6" width="6.25" style="105" customWidth="1"/>
    <col min="7" max="7" width="6.5" style="105" customWidth="1"/>
    <col min="8" max="8" width="13.125" style="105" customWidth="1"/>
    <col min="9" max="9" width="6.875" style="106" customWidth="1"/>
    <col min="10" max="10" width="12.125" style="106" customWidth="1"/>
    <col min="11" max="12" width="11.875" style="105" customWidth="1"/>
    <col min="13" max="13" width="11.75" style="123" customWidth="1"/>
    <col min="14" max="14" width="8.625" style="123" customWidth="1"/>
    <col min="15" max="15" width="11.5" style="123" customWidth="1"/>
    <col min="16" max="16" width="0.75" style="85" customWidth="1"/>
    <col min="17" max="17" width="3.875" style="85" hidden="1" customWidth="1"/>
    <col min="18" max="18" width="9.875" style="94" hidden="1" customWidth="1"/>
    <col min="19" max="19" width="14" style="356" hidden="1" customWidth="1"/>
    <col min="20" max="20" width="9.875" style="94" hidden="1" customWidth="1"/>
    <col min="21" max="21" width="9.125" style="94" hidden="1" customWidth="1"/>
    <col min="22" max="22" width="14.5" style="94" hidden="1" customWidth="1"/>
    <col min="23" max="23" width="11.125" style="94" hidden="1" customWidth="1"/>
    <col min="24" max="24" width="20.5" style="94" hidden="1" customWidth="1"/>
    <col min="25" max="25" width="18.625" style="94" hidden="1" customWidth="1"/>
    <col min="26" max="26" width="23" style="94" hidden="1" customWidth="1"/>
    <col min="27" max="27" width="4.5" style="94" hidden="1" customWidth="1"/>
    <col min="28" max="28" width="6.375" style="94" hidden="1" customWidth="1"/>
    <col min="29" max="29" width="13.625" style="94" hidden="1" customWidth="1"/>
    <col min="30" max="30" width="10.625" style="94" hidden="1" customWidth="1"/>
    <col min="31" max="31" width="5" style="94" hidden="1" customWidth="1"/>
    <col min="32" max="32" width="5.125" style="94" hidden="1" customWidth="1"/>
    <col min="33" max="16384" width="9" style="94" hidden="1"/>
  </cols>
  <sheetData>
    <row r="1" spans="1:29" s="83" customFormat="1" ht="6" customHeight="1" thickBot="1">
      <c r="A1" s="76"/>
      <c r="B1" s="77"/>
      <c r="C1" s="78"/>
      <c r="D1" s="79"/>
      <c r="E1" s="76"/>
      <c r="F1" s="80"/>
      <c r="G1" s="80"/>
      <c r="H1" s="80"/>
      <c r="I1" s="81"/>
      <c r="J1" s="81"/>
      <c r="K1" s="80"/>
      <c r="L1" s="82"/>
      <c r="M1" s="76"/>
      <c r="N1" s="76"/>
      <c r="O1" s="76"/>
      <c r="P1" s="76"/>
      <c r="Q1" s="76"/>
      <c r="S1" s="84"/>
    </row>
    <row r="2" spans="1:29" ht="18.75" customHeight="1" thickTop="1">
      <c r="B2" s="86"/>
      <c r="C2" s="87"/>
      <c r="D2" s="88"/>
      <c r="E2" s="89"/>
      <c r="F2" s="90"/>
      <c r="G2" s="90"/>
      <c r="H2" s="90"/>
      <c r="I2" s="91"/>
      <c r="J2" s="92"/>
      <c r="K2" s="92"/>
      <c r="L2" s="92"/>
      <c r="M2" s="92"/>
      <c r="N2" s="90"/>
      <c r="O2" s="93"/>
      <c r="Q2" s="821" t="s">
        <v>174</v>
      </c>
      <c r="S2" s="94"/>
    </row>
    <row r="3" spans="1:29" ht="18.75" customHeight="1">
      <c r="B3" s="86"/>
      <c r="C3" s="87"/>
      <c r="D3" s="88"/>
      <c r="E3" s="89"/>
      <c r="F3" s="90"/>
      <c r="G3" s="90"/>
      <c r="H3" s="90"/>
      <c r="I3" s="91"/>
      <c r="J3" s="92"/>
      <c r="K3" s="92"/>
      <c r="L3" s="92"/>
      <c r="M3" s="92"/>
      <c r="N3" s="90"/>
      <c r="O3" s="95"/>
      <c r="Q3" s="822"/>
      <c r="S3" s="94"/>
    </row>
    <row r="4" spans="1:29" ht="18.75" customHeight="1">
      <c r="B4" s="86"/>
      <c r="C4" s="87"/>
      <c r="D4" s="88"/>
      <c r="E4" s="89"/>
      <c r="F4" s="90"/>
      <c r="G4" s="90"/>
      <c r="H4" s="90"/>
      <c r="I4" s="96"/>
      <c r="J4" s="92"/>
      <c r="K4" s="92"/>
      <c r="L4" s="92"/>
      <c r="M4" s="92"/>
      <c r="N4" s="90"/>
      <c r="O4" s="93"/>
      <c r="Q4" s="822"/>
      <c r="S4" s="94"/>
    </row>
    <row r="5" spans="1:29" ht="13.5" customHeight="1" thickBot="1">
      <c r="B5" s="97"/>
      <c r="C5" s="98"/>
      <c r="D5" s="88"/>
      <c r="E5" s="89"/>
      <c r="F5" s="90"/>
      <c r="G5" s="90"/>
      <c r="H5" s="90"/>
      <c r="I5" s="99"/>
      <c r="J5" s="100" t="s">
        <v>173</v>
      </c>
      <c r="K5" s="824" t="str">
        <f>メイン!C6</f>
        <v>CASBEE-ウェルネスオフィス2020年版</v>
      </c>
      <c r="L5" s="825"/>
      <c r="M5" s="100" t="s">
        <v>175</v>
      </c>
      <c r="N5" s="824" t="str">
        <f>メイン!C5</f>
        <v>CASBEE-WO_2020(v1.2)</v>
      </c>
      <c r="O5" s="826"/>
      <c r="Q5" s="823"/>
      <c r="R5" s="114" t="s">
        <v>177</v>
      </c>
      <c r="S5" s="94"/>
      <c r="U5" s="114" t="s">
        <v>178</v>
      </c>
    </row>
    <row r="6" spans="1:29" ht="6" customHeight="1" thickTop="1" thickBot="1">
      <c r="B6" s="101"/>
      <c r="J6" s="107"/>
      <c r="K6" s="107"/>
      <c r="L6" s="108"/>
      <c r="M6" s="104"/>
      <c r="N6" s="104"/>
      <c r="O6" s="104"/>
      <c r="S6" s="94"/>
    </row>
    <row r="7" spans="1:29" ht="19.5" customHeight="1" thickBot="1">
      <c r="B7" s="109" t="s">
        <v>176</v>
      </c>
      <c r="C7" s="110"/>
      <c r="D7" s="111"/>
      <c r="E7" s="110"/>
      <c r="F7" s="110"/>
      <c r="G7" s="110"/>
      <c r="H7" s="112"/>
      <c r="I7" s="113"/>
      <c r="J7" s="113"/>
      <c r="K7" s="113"/>
      <c r="L7" s="725" t="s">
        <v>563</v>
      </c>
      <c r="M7" s="726"/>
      <c r="N7" s="726"/>
      <c r="O7" s="727"/>
      <c r="R7"/>
      <c r="S7"/>
      <c r="U7" s="125"/>
      <c r="V7" s="125" t="s">
        <v>181</v>
      </c>
      <c r="W7" s="126" t="s">
        <v>222</v>
      </c>
      <c r="X7" s="126">
        <v>4</v>
      </c>
      <c r="Y7" s="126">
        <v>2</v>
      </c>
      <c r="Z7" s="127" t="s">
        <v>223</v>
      </c>
      <c r="AA7" s="128" t="s">
        <v>224</v>
      </c>
    </row>
    <row r="8" spans="1:29" ht="19.5" customHeight="1" thickBot="1">
      <c r="B8" s="115" t="s">
        <v>179</v>
      </c>
      <c r="C8" s="116"/>
      <c r="D8" s="117" t="str">
        <f>メイン!C11</f>
        <v>○○ビル</v>
      </c>
      <c r="E8" s="116"/>
      <c r="F8" s="116"/>
      <c r="G8" s="118"/>
      <c r="H8" s="119" t="s">
        <v>180</v>
      </c>
      <c r="I8" s="120"/>
      <c r="J8" s="121" t="str">
        <f>メイン!C22</f>
        <v>地上○○F</v>
      </c>
      <c r="K8" s="122"/>
      <c r="L8" s="480" t="s">
        <v>220</v>
      </c>
      <c r="M8" s="123" t="str">
        <f>メイン!C46</f>
        <v>パターン１</v>
      </c>
      <c r="N8" s="395"/>
      <c r="O8" s="124"/>
      <c r="R8"/>
      <c r="S8"/>
      <c r="U8" s="127" t="s">
        <v>395</v>
      </c>
      <c r="V8" s="145" t="s">
        <v>652</v>
      </c>
      <c r="W8" s="126">
        <v>5</v>
      </c>
      <c r="X8" s="126">
        <v>4</v>
      </c>
      <c r="Y8" s="126">
        <v>2</v>
      </c>
      <c r="Z8" s="139">
        <f>V46</f>
        <v>3</v>
      </c>
      <c r="AA8" s="128">
        <v>3</v>
      </c>
    </row>
    <row r="9" spans="1:29" ht="19.5" customHeight="1">
      <c r="B9" s="129" t="s">
        <v>183</v>
      </c>
      <c r="C9" s="130"/>
      <c r="D9" s="131" t="str">
        <f>メイン!C12</f>
        <v>○○県○○市</v>
      </c>
      <c r="E9" s="130"/>
      <c r="F9" s="132"/>
      <c r="G9" s="94"/>
      <c r="H9" s="133" t="s">
        <v>184</v>
      </c>
      <c r="I9" s="134"/>
      <c r="J9" s="135">
        <f>メイン!C23</f>
        <v>0</v>
      </c>
      <c r="K9" s="136"/>
      <c r="L9" s="728" t="s">
        <v>301</v>
      </c>
      <c r="M9" s="729"/>
      <c r="N9" s="729"/>
      <c r="O9" s="730"/>
      <c r="R9" s="1" t="s">
        <v>403</v>
      </c>
      <c r="S9" s="1">
        <f>スコア!O8</f>
        <v>2.9215686274509802</v>
      </c>
      <c r="U9" s="127" t="s">
        <v>396</v>
      </c>
      <c r="V9" s="145" t="s">
        <v>653</v>
      </c>
      <c r="W9" s="126">
        <v>5</v>
      </c>
      <c r="X9" s="126">
        <v>4</v>
      </c>
      <c r="Y9" s="126">
        <v>2</v>
      </c>
      <c r="Z9" s="139">
        <f>Y46</f>
        <v>3</v>
      </c>
      <c r="AA9" s="128">
        <v>3</v>
      </c>
    </row>
    <row r="10" spans="1:29" ht="18.75" customHeight="1">
      <c r="B10" s="129" t="s">
        <v>10</v>
      </c>
      <c r="C10" s="140"/>
      <c r="D10" s="131" t="str">
        <f>メイン!C14</f>
        <v>商業地域、防火地域</v>
      </c>
      <c r="E10" s="140"/>
      <c r="F10" s="140"/>
      <c r="G10" s="94"/>
      <c r="H10" s="119" t="s">
        <v>185</v>
      </c>
      <c r="I10" s="120"/>
      <c r="J10" s="141" t="str">
        <f>メイン!C32</f>
        <v>XX</v>
      </c>
      <c r="K10" s="132" t="s">
        <v>186</v>
      </c>
      <c r="L10" s="142"/>
      <c r="M10" s="143"/>
      <c r="N10" s="143"/>
      <c r="O10" s="144"/>
      <c r="R10" s="1" t="s">
        <v>404</v>
      </c>
      <c r="S10" s="1">
        <f>(S9-1)*25</f>
        <v>48.039215686274503</v>
      </c>
      <c r="U10" s="127" t="s">
        <v>397</v>
      </c>
      <c r="V10" s="145" t="s">
        <v>654</v>
      </c>
      <c r="W10" s="126">
        <v>5</v>
      </c>
      <c r="X10" s="126">
        <v>4</v>
      </c>
      <c r="Y10" s="126">
        <v>2</v>
      </c>
      <c r="Z10" s="139">
        <f>V57</f>
        <v>3</v>
      </c>
      <c r="AA10" s="128">
        <v>3</v>
      </c>
    </row>
    <row r="11" spans="1:29" ht="18.75" customHeight="1">
      <c r="B11" s="146" t="s">
        <v>249</v>
      </c>
      <c r="C11" s="147"/>
      <c r="D11" s="135" t="str">
        <f>IF(メイン!F12="","",メイン!F12)</f>
        <v/>
      </c>
      <c r="E11" s="147"/>
      <c r="F11" s="148"/>
      <c r="G11" s="149"/>
      <c r="H11" s="133" t="str">
        <f>IF(メイン!I3=3,メイン!J33,メイン!I33)</f>
        <v>年間使用時間</v>
      </c>
      <c r="I11" s="134"/>
      <c r="J11" s="150" t="str">
        <f>IF(メイン!I3=3,メイン!C34,メイン!C33)</f>
        <v>XXX</v>
      </c>
      <c r="K11" s="474" t="str">
        <f>IF(メイン!I3=3,メイン!D34,メイン!D33)</f>
        <v>時間/年（想定値）</v>
      </c>
      <c r="L11" s="142"/>
      <c r="M11" s="143"/>
      <c r="N11" s="143"/>
      <c r="O11" s="144"/>
      <c r="R11" s="1" t="s">
        <v>405</v>
      </c>
      <c r="S11" s="1">
        <f>IF(S10&gt;H30,5,IF(S10&gt;=H31,4,IF(S10&gt;=H32,3,IF(S10&gt;=H33,2,1))))</f>
        <v>2</v>
      </c>
      <c r="U11" s="127" t="s">
        <v>398</v>
      </c>
      <c r="V11" s="145" t="s">
        <v>655</v>
      </c>
      <c r="W11" s="126">
        <v>5</v>
      </c>
      <c r="X11" s="126">
        <v>4</v>
      </c>
      <c r="Y11" s="126">
        <v>2</v>
      </c>
      <c r="Z11" s="139">
        <f>Y57</f>
        <v>3</v>
      </c>
      <c r="AA11" s="128">
        <v>3</v>
      </c>
    </row>
    <row r="12" spans="1:29" ht="18.75" customHeight="1">
      <c r="B12" s="151" t="s">
        <v>187</v>
      </c>
      <c r="C12" s="152"/>
      <c r="D12" s="153" t="str">
        <f>メイン!C20</f>
        <v>○○</v>
      </c>
      <c r="E12" s="152"/>
      <c r="F12" s="152"/>
      <c r="G12" s="154"/>
      <c r="H12" s="133" t="s">
        <v>188</v>
      </c>
      <c r="I12" s="155"/>
      <c r="J12" s="844" t="str">
        <f>IF(メイン!C45=0,"",メイン!C45&amp;"評価")</f>
        <v>設計段階（実施設計・施工）評価</v>
      </c>
      <c r="K12" s="845"/>
      <c r="L12" s="142"/>
      <c r="M12" s="156" t="s">
        <v>189</v>
      </c>
      <c r="N12" s="143"/>
      <c r="O12" s="144"/>
      <c r="R12" s="1" t="s">
        <v>408</v>
      </c>
      <c r="S12" s="1" t="str">
        <f>IF(S11=5,"S",IF(S11=4,"A",IF(S11=3,"B+",IF(S11=2,"B-","C"))))</f>
        <v>B-</v>
      </c>
      <c r="U12" s="127" t="s">
        <v>394</v>
      </c>
      <c r="V12" s="145" t="s">
        <v>540</v>
      </c>
      <c r="W12" s="126">
        <v>5</v>
      </c>
      <c r="X12" s="126">
        <v>4</v>
      </c>
      <c r="Y12" s="126">
        <v>2</v>
      </c>
      <c r="Z12" s="139">
        <f>S46</f>
        <v>2.8</v>
      </c>
      <c r="AA12" s="128">
        <v>3</v>
      </c>
    </row>
    <row r="13" spans="1:29" ht="14.25">
      <c r="B13" s="455" t="s">
        <v>42</v>
      </c>
      <c r="C13" s="456"/>
      <c r="D13" s="832" t="str">
        <f>メイン!C15</f>
        <v>2020年●月</v>
      </c>
      <c r="E13" s="833"/>
      <c r="F13" s="457">
        <f>メイン!F15</f>
        <v>0</v>
      </c>
      <c r="G13" s="458"/>
      <c r="H13" s="119" t="s">
        <v>43</v>
      </c>
      <c r="I13" s="157"/>
      <c r="J13" s="158" t="str">
        <f>IF(メイン!C39=0,"",メイン!C39)</f>
        <v>201●年●月●日</v>
      </c>
      <c r="K13" s="159"/>
      <c r="L13" s="142"/>
      <c r="M13" s="160" t="s">
        <v>246</v>
      </c>
      <c r="N13" s="143"/>
      <c r="O13" s="144"/>
      <c r="R13" s="1"/>
      <c r="S13" s="1"/>
      <c r="U13" s="1" t="s">
        <v>538</v>
      </c>
      <c r="V13" s="1"/>
      <c r="W13" s="1"/>
      <c r="X13" s="1"/>
      <c r="Y13" s="1"/>
      <c r="Z13" s="1"/>
      <c r="AA13" s="1"/>
      <c r="AB13"/>
      <c r="AC13"/>
    </row>
    <row r="14" spans="1:29" ht="14.25" hidden="1">
      <c r="B14" s="451" t="s">
        <v>261</v>
      </c>
      <c r="C14" s="122"/>
      <c r="D14" s="842" t="str">
        <f>メイン!C16</f>
        <v>2016年６月～８月</v>
      </c>
      <c r="E14" s="843"/>
      <c r="F14"/>
      <c r="G14"/>
      <c r="H14" s="119"/>
      <c r="I14" s="157"/>
      <c r="J14" s="158"/>
      <c r="K14" s="159"/>
      <c r="L14" s="142"/>
      <c r="M14" s="160"/>
      <c r="N14" s="143"/>
      <c r="O14" s="144"/>
      <c r="R14" s="1"/>
      <c r="S14" s="1"/>
      <c r="U14"/>
      <c r="V14"/>
      <c r="W14"/>
      <c r="X14"/>
      <c r="Y14"/>
      <c r="Z14"/>
      <c r="AA14"/>
      <c r="AB14"/>
      <c r="AC14"/>
    </row>
    <row r="15" spans="1:29" ht="14.25">
      <c r="B15" s="459" t="s">
        <v>44</v>
      </c>
      <c r="C15" s="460"/>
      <c r="D15" s="461"/>
      <c r="E15" s="462" t="str">
        <f>メイン!C17</f>
        <v>XXX</v>
      </c>
      <c r="F15" s="457" t="s">
        <v>75</v>
      </c>
      <c r="G15" s="458"/>
      <c r="H15" s="119" t="s">
        <v>45</v>
      </c>
      <c r="I15" s="157"/>
      <c r="J15" s="165" t="str">
        <f>IF(メイン!C40=0,"",メイン!C40)</f>
        <v>○○○</v>
      </c>
      <c r="K15" s="159"/>
      <c r="L15" s="142"/>
      <c r="M15" s="160" t="s">
        <v>247</v>
      </c>
      <c r="N15" s="143"/>
      <c r="O15" s="144"/>
      <c r="R15" s="127" t="s">
        <v>635</v>
      </c>
      <c r="S15" s="166">
        <f>S11/5</f>
        <v>0.4</v>
      </c>
      <c r="U15"/>
      <c r="V15"/>
      <c r="W15"/>
      <c r="X15"/>
      <c r="Y15"/>
      <c r="Z15"/>
      <c r="AA15"/>
      <c r="AB15"/>
      <c r="AC15"/>
    </row>
    <row r="16" spans="1:29" ht="18.75" customHeight="1">
      <c r="B16" s="119" t="s">
        <v>46</v>
      </c>
      <c r="C16" s="161"/>
      <c r="D16" s="162"/>
      <c r="E16" s="163" t="str">
        <f>メイン!C18</f>
        <v>XXX</v>
      </c>
      <c r="F16" s="164" t="s">
        <v>76</v>
      </c>
      <c r="G16" s="94"/>
      <c r="H16" s="119" t="s">
        <v>47</v>
      </c>
      <c r="I16" s="157"/>
      <c r="J16" s="158" t="str">
        <f>IF(メイン!C41=0,"",メイン!C41)</f>
        <v>201●年●月●日</v>
      </c>
      <c r="K16" s="159"/>
      <c r="L16" s="142"/>
      <c r="M16" s="143"/>
      <c r="N16" s="143"/>
      <c r="O16" s="144"/>
      <c r="R16" s="127" t="s">
        <v>50</v>
      </c>
      <c r="S16" s="172">
        <f>1-S15</f>
        <v>0.6</v>
      </c>
      <c r="V16" s="85"/>
      <c r="Z16" s="85"/>
    </row>
    <row r="17" spans="2:35" ht="18" customHeight="1" thickBot="1">
      <c r="B17" s="119" t="s">
        <v>48</v>
      </c>
      <c r="C17" s="161"/>
      <c r="D17" s="162"/>
      <c r="E17" s="167">
        <f>メイン!C19</f>
        <v>3000</v>
      </c>
      <c r="F17" s="168" t="s">
        <v>75</v>
      </c>
      <c r="G17" s="94"/>
      <c r="H17" s="119" t="s">
        <v>49</v>
      </c>
      <c r="I17" s="157"/>
      <c r="J17" s="165" t="str">
        <f>IF(メイン!C42=0,"",メイン!C42)</f>
        <v>○○○</v>
      </c>
      <c r="K17" s="159"/>
      <c r="L17" s="169"/>
      <c r="M17" s="170"/>
      <c r="N17" s="170"/>
      <c r="O17" s="171"/>
      <c r="S17" s="94"/>
      <c r="T17" s="85"/>
      <c r="U17" s="173"/>
      <c r="V17" s="85"/>
      <c r="W17" s="85"/>
      <c r="X17" s="85"/>
      <c r="Y17" s="85"/>
      <c r="Z17" s="85"/>
      <c r="AA17" s="85"/>
      <c r="AB17" s="85"/>
    </row>
    <row r="18" spans="2:35" ht="15" hidden="1" thickBot="1">
      <c r="B18" s="450" t="s">
        <v>51</v>
      </c>
      <c r="C18" s="94"/>
      <c r="D18" s="452" t="s">
        <v>252</v>
      </c>
      <c r="E18"/>
      <c r="F18"/>
      <c r="G18"/>
      <c r="H18"/>
      <c r="I18"/>
      <c r="J18"/>
      <c r="K18"/>
      <c r="L18" s="174" t="s">
        <v>52</v>
      </c>
      <c r="M18" s="175" t="s">
        <v>53</v>
      </c>
      <c r="N18" s="452" t="s">
        <v>252</v>
      </c>
      <c r="O18" s="138"/>
      <c r="R18" s="85"/>
      <c r="S18" s="85"/>
      <c r="T18" s="85"/>
      <c r="U18" s="85"/>
      <c r="V18" s="85"/>
      <c r="W18" s="85"/>
      <c r="X18" s="85"/>
      <c r="Y18" s="85"/>
      <c r="Z18" s="85"/>
      <c r="AA18" s="85"/>
      <c r="AB18" s="85"/>
    </row>
    <row r="19" spans="2:35" ht="15" hidden="1" thickBot="1">
      <c r="B19" s="450" t="s">
        <v>54</v>
      </c>
      <c r="C19" s="176"/>
      <c r="D19" s="452" t="s">
        <v>252</v>
      </c>
      <c r="E19"/>
      <c r="F19"/>
      <c r="G19"/>
      <c r="H19"/>
      <c r="I19"/>
      <c r="J19"/>
      <c r="K19"/>
      <c r="L19" s="177"/>
      <c r="M19" s="175" t="s">
        <v>55</v>
      </c>
      <c r="N19" s="452" t="s">
        <v>252</v>
      </c>
      <c r="O19" s="178"/>
      <c r="R19" s="168"/>
      <c r="S19" s="120"/>
      <c r="T19" s="85"/>
      <c r="U19" s="85"/>
      <c r="V19" s="120"/>
      <c r="W19" s="123"/>
      <c r="X19" s="85"/>
      <c r="Y19" s="85"/>
      <c r="Z19" s="85"/>
      <c r="AA19" s="85"/>
      <c r="AB19" s="85"/>
    </row>
    <row r="20" spans="2:35" ht="15" hidden="1" thickBot="1">
      <c r="B20" s="450" t="s">
        <v>56</v>
      </c>
      <c r="C20" s="120"/>
      <c r="D20" s="452" t="s">
        <v>252</v>
      </c>
      <c r="E20"/>
      <c r="F20"/>
      <c r="G20"/>
      <c r="H20"/>
      <c r="I20"/>
      <c r="J20"/>
      <c r="K20"/>
      <c r="L20" s="177"/>
      <c r="M20" s="175" t="s">
        <v>57</v>
      </c>
      <c r="N20" s="452" t="s">
        <v>252</v>
      </c>
      <c r="O20" s="178"/>
      <c r="R20" s="168"/>
      <c r="S20" s="120"/>
      <c r="T20" s="85"/>
      <c r="U20" s="85"/>
      <c r="V20" s="120"/>
      <c r="W20" s="123"/>
      <c r="X20" s="85"/>
      <c r="Y20" s="85"/>
      <c r="Z20" s="85"/>
      <c r="AA20" s="85"/>
      <c r="AB20" s="85"/>
    </row>
    <row r="21" spans="2:35" ht="15" hidden="1" thickBot="1">
      <c r="B21" s="450" t="s">
        <v>58</v>
      </c>
      <c r="C21" s="140"/>
      <c r="D21" s="452" t="s">
        <v>252</v>
      </c>
      <c r="E21"/>
      <c r="F21"/>
      <c r="G21"/>
      <c r="H21"/>
      <c r="I21"/>
      <c r="J21"/>
      <c r="K21"/>
      <c r="L21" s="181"/>
      <c r="M21" s="182" t="s">
        <v>59</v>
      </c>
      <c r="N21" s="452" t="s">
        <v>252</v>
      </c>
      <c r="O21" s="183"/>
      <c r="R21" s="168"/>
      <c r="S21" s="120"/>
      <c r="T21" s="85"/>
      <c r="U21" s="85"/>
      <c r="V21" s="120"/>
      <c r="W21" s="123"/>
      <c r="X21" s="85"/>
      <c r="Y21" s="85"/>
      <c r="Z21" s="85"/>
      <c r="AA21" s="85"/>
      <c r="AB21" s="85"/>
    </row>
    <row r="22" spans="2:35" ht="6.75" customHeight="1" thickBot="1">
      <c r="B22" s="184"/>
      <c r="C22" s="185"/>
      <c r="D22" s="184"/>
      <c r="E22" s="186"/>
      <c r="F22" s="186"/>
      <c r="G22" s="186"/>
      <c r="H22" s="186"/>
      <c r="I22" s="187"/>
      <c r="J22" s="188"/>
      <c r="K22" s="189"/>
      <c r="L22" s="186"/>
      <c r="M22" s="186"/>
      <c r="N22" s="186"/>
      <c r="O22" s="186"/>
      <c r="R22" s="168"/>
      <c r="S22" s="120"/>
      <c r="T22" s="85"/>
      <c r="U22" s="85"/>
      <c r="V22" s="120"/>
      <c r="W22" s="123"/>
      <c r="X22" s="85"/>
      <c r="Y22" s="85"/>
      <c r="Z22" s="85"/>
      <c r="AA22" s="85"/>
      <c r="AB22" s="85"/>
    </row>
    <row r="23" spans="2:35" ht="18.75" thickBot="1">
      <c r="B23" s="190" t="s">
        <v>557</v>
      </c>
      <c r="C23" s="191"/>
      <c r="D23" s="192"/>
      <c r="E23" s="193"/>
      <c r="F23" s="193"/>
      <c r="G23" s="193"/>
      <c r="H23" s="193"/>
      <c r="I23" s="193"/>
      <c r="J23" s="731" t="s">
        <v>399</v>
      </c>
      <c r="K23" s="732"/>
      <c r="L23" s="732"/>
      <c r="M23" s="732"/>
      <c r="N23" s="733"/>
      <c r="O23" s="734"/>
      <c r="R23"/>
      <c r="S23"/>
      <c r="T23"/>
      <c r="U23"/>
      <c r="V23"/>
      <c r="W23"/>
      <c r="X23"/>
      <c r="Y23"/>
      <c r="Z23"/>
      <c r="AA23"/>
      <c r="AB23"/>
      <c r="AC23"/>
      <c r="AD23"/>
      <c r="AE23"/>
      <c r="AF23"/>
      <c r="AG23"/>
      <c r="AH23"/>
      <c r="AI23"/>
    </row>
    <row r="24" spans="2:35" ht="15" customHeight="1">
      <c r="B24" s="137"/>
      <c r="C24" s="94"/>
      <c r="D24" s="94"/>
      <c r="E24" s="94"/>
      <c r="F24" s="94"/>
      <c r="G24" s="94"/>
      <c r="H24" s="94"/>
      <c r="I24" s="94"/>
      <c r="J24" s="137"/>
      <c r="K24" s="94"/>
      <c r="L24" s="94"/>
      <c r="M24" s="94"/>
      <c r="N24" s="94"/>
      <c r="O24" s="138"/>
      <c r="P24" s="94"/>
      <c r="Q24" s="94"/>
      <c r="R24"/>
      <c r="S24"/>
      <c r="T24"/>
      <c r="U24"/>
      <c r="V24"/>
      <c r="W24"/>
      <c r="X24"/>
      <c r="Y24"/>
      <c r="Z24"/>
      <c r="AA24"/>
      <c r="AB24"/>
      <c r="AC24"/>
      <c r="AD24"/>
      <c r="AE24"/>
      <c r="AF24"/>
      <c r="AG24"/>
      <c r="AH24"/>
      <c r="AI24"/>
    </row>
    <row r="25" spans="2:35" ht="24" customHeight="1">
      <c r="B25" s="194"/>
      <c r="C25" s="484" t="s">
        <v>407</v>
      </c>
      <c r="D25" s="573" t="str">
        <f>S12</f>
        <v>B-</v>
      </c>
      <c r="E25" s="94"/>
      <c r="F25" s="195">
        <f>S10</f>
        <v>48.039215686274503</v>
      </c>
      <c r="G25" s="425" t="s">
        <v>406</v>
      </c>
      <c r="H25"/>
      <c r="I25"/>
      <c r="J25" s="196"/>
      <c r="K25" s="94"/>
      <c r="L25" s="94"/>
      <c r="M25" s="94"/>
      <c r="N25" s="94"/>
      <c r="O25" s="138"/>
      <c r="P25" s="94"/>
      <c r="Q25" s="94"/>
      <c r="R25"/>
      <c r="S25"/>
      <c r="T25"/>
      <c r="U25"/>
      <c r="V25"/>
      <c r="W25"/>
      <c r="X25"/>
      <c r="Y25"/>
      <c r="Z25"/>
      <c r="AA25"/>
      <c r="AB25"/>
      <c r="AC25"/>
      <c r="AD25"/>
      <c r="AE25"/>
      <c r="AF25"/>
      <c r="AG25"/>
      <c r="AH25"/>
      <c r="AI25"/>
    </row>
    <row r="26" spans="2:35" ht="15" customHeight="1">
      <c r="B26" s="137"/>
      <c r="C26" s="94"/>
      <c r="D26" s="94"/>
      <c r="E26" s="94"/>
      <c r="F26" s="94"/>
      <c r="G26" s="94"/>
      <c r="H26"/>
      <c r="I26"/>
      <c r="J26" s="196"/>
      <c r="K26" s="94"/>
      <c r="L26" s="94"/>
      <c r="M26" s="94"/>
      <c r="N26" s="94"/>
      <c r="O26" s="138"/>
      <c r="P26" s="94"/>
      <c r="Q26" s="94"/>
      <c r="R26"/>
      <c r="S26"/>
      <c r="T26"/>
      <c r="U26"/>
      <c r="V26"/>
      <c r="W26"/>
      <c r="X26"/>
      <c r="Y26"/>
      <c r="Z26"/>
      <c r="AA26"/>
      <c r="AB26"/>
      <c r="AC26"/>
      <c r="AD26"/>
      <c r="AE26"/>
      <c r="AF26"/>
      <c r="AG26"/>
      <c r="AH26"/>
      <c r="AI26"/>
    </row>
    <row r="27" spans="2:35" ht="15" customHeight="1">
      <c r="B27" s="137"/>
      <c r="C27" s="94"/>
      <c r="D27" s="94"/>
      <c r="E27" s="94"/>
      <c r="F27" s="94"/>
      <c r="G27" s="94"/>
      <c r="H27"/>
      <c r="I27"/>
      <c r="J27" s="137"/>
      <c r="K27" s="94"/>
      <c r="L27" s="94"/>
      <c r="M27" s="94"/>
      <c r="O27" s="138"/>
      <c r="P27" s="94"/>
      <c r="Q27" s="94"/>
      <c r="R27"/>
      <c r="S27"/>
      <c r="T27"/>
      <c r="U27"/>
      <c r="V27"/>
      <c r="W27"/>
      <c r="X27"/>
      <c r="Y27"/>
      <c r="Z27"/>
      <c r="AA27"/>
      <c r="AB27"/>
      <c r="AC27"/>
      <c r="AD27"/>
      <c r="AE27"/>
      <c r="AF27"/>
      <c r="AG27"/>
      <c r="AH27"/>
      <c r="AI27"/>
    </row>
    <row r="28" spans="2:35" ht="15" customHeight="1">
      <c r="B28" s="137"/>
      <c r="C28" s="94"/>
      <c r="D28" s="94"/>
      <c r="E28" s="94"/>
      <c r="F28" s="94"/>
      <c r="G28" s="94"/>
      <c r="H28"/>
      <c r="I28"/>
      <c r="J28" s="137"/>
      <c r="K28" s="94"/>
      <c r="L28" s="94"/>
      <c r="M28" s="94"/>
      <c r="N28" s="94"/>
      <c r="O28" s="138"/>
      <c r="P28" s="94"/>
      <c r="Q28" s="94"/>
      <c r="R28"/>
      <c r="S28"/>
      <c r="T28"/>
      <c r="U28"/>
      <c r="V28"/>
      <c r="W28"/>
      <c r="X28"/>
      <c r="Y28"/>
      <c r="Z28"/>
      <c r="AA28"/>
      <c r="AB28"/>
      <c r="AC28"/>
      <c r="AD28"/>
      <c r="AE28"/>
      <c r="AF28"/>
      <c r="AG28"/>
      <c r="AH28"/>
      <c r="AI28"/>
    </row>
    <row r="29" spans="2:35" ht="15" customHeight="1">
      <c r="B29" s="137"/>
      <c r="C29" s="94"/>
      <c r="D29" s="94"/>
      <c r="E29" s="94"/>
      <c r="F29" s="94"/>
      <c r="G29" s="94"/>
      <c r="H29"/>
      <c r="I29"/>
      <c r="J29" s="197"/>
      <c r="K29" s="198"/>
      <c r="L29" s="94"/>
      <c r="M29" s="94"/>
      <c r="N29" s="199"/>
      <c r="O29" s="200"/>
      <c r="P29" s="94"/>
      <c r="Q29" s="94"/>
      <c r="R29"/>
      <c r="S29"/>
      <c r="T29"/>
      <c r="U29"/>
      <c r="V29"/>
      <c r="W29"/>
      <c r="X29"/>
      <c r="Y29"/>
      <c r="Z29"/>
      <c r="AA29"/>
      <c r="AB29"/>
      <c r="AC29"/>
      <c r="AD29"/>
      <c r="AE29"/>
      <c r="AF29"/>
      <c r="AG29"/>
      <c r="AH29"/>
      <c r="AI29"/>
    </row>
    <row r="30" spans="2:35" ht="15" customHeight="1">
      <c r="B30" s="137"/>
      <c r="C30" s="94"/>
      <c r="D30" s="481" t="s">
        <v>558</v>
      </c>
      <c r="E30" s="94"/>
      <c r="F30" s="94"/>
      <c r="G30" s="482" t="s">
        <v>701</v>
      </c>
      <c r="H30" s="483">
        <v>75</v>
      </c>
      <c r="I30"/>
      <c r="J30" s="197"/>
      <c r="K30" s="198"/>
      <c r="L30" s="94"/>
      <c r="M30" s="94"/>
      <c r="N30" s="199"/>
      <c r="O30" s="200"/>
      <c r="P30" s="94"/>
      <c r="Q30" s="94"/>
      <c r="R30"/>
      <c r="S30"/>
      <c r="T30"/>
      <c r="U30"/>
      <c r="V30"/>
      <c r="W30"/>
      <c r="X30"/>
      <c r="Y30"/>
      <c r="Z30"/>
      <c r="AA30"/>
      <c r="AB30"/>
      <c r="AC30"/>
      <c r="AD30"/>
      <c r="AE30"/>
      <c r="AF30"/>
      <c r="AG30"/>
      <c r="AH30"/>
      <c r="AI30"/>
    </row>
    <row r="31" spans="2:35" ht="15" customHeight="1">
      <c r="B31" s="137"/>
      <c r="C31" s="94"/>
      <c r="D31" s="481" t="s">
        <v>559</v>
      </c>
      <c r="E31" s="94"/>
      <c r="F31" s="94"/>
      <c r="G31" s="482" t="s">
        <v>401</v>
      </c>
      <c r="H31" s="483">
        <v>65</v>
      </c>
      <c r="I31"/>
      <c r="J31" s="197"/>
      <c r="K31" s="198"/>
      <c r="L31" s="94"/>
      <c r="M31" s="94"/>
      <c r="N31" s="199"/>
      <c r="O31" s="200"/>
      <c r="P31" s="94"/>
      <c r="Q31" s="94"/>
      <c r="R31"/>
      <c r="S31"/>
      <c r="T31"/>
      <c r="U31"/>
      <c r="V31"/>
      <c r="W31"/>
      <c r="X31"/>
      <c r="Y31"/>
      <c r="Z31"/>
      <c r="AA31"/>
      <c r="AB31"/>
      <c r="AC31"/>
      <c r="AD31"/>
      <c r="AE31"/>
      <c r="AF31"/>
      <c r="AG31"/>
      <c r="AH31"/>
      <c r="AI31"/>
    </row>
    <row r="32" spans="2:35" ht="15" customHeight="1">
      <c r="B32" s="137"/>
      <c r="C32" s="94"/>
      <c r="D32" s="481" t="s">
        <v>560</v>
      </c>
      <c r="E32" s="94"/>
      <c r="F32" s="94"/>
      <c r="G32" s="482" t="s">
        <v>401</v>
      </c>
      <c r="H32" s="483">
        <v>50</v>
      </c>
      <c r="I32"/>
      <c r="J32" s="197"/>
      <c r="K32" s="198"/>
      <c r="L32" s="94"/>
      <c r="M32" s="94"/>
      <c r="N32" s="199"/>
      <c r="O32" s="200"/>
      <c r="P32" s="94"/>
      <c r="Q32" s="94"/>
      <c r="R32"/>
      <c r="S32"/>
      <c r="T32"/>
      <c r="U32"/>
      <c r="V32"/>
      <c r="W32"/>
      <c r="X32"/>
      <c r="Y32"/>
      <c r="Z32"/>
      <c r="AA32"/>
      <c r="AB32"/>
      <c r="AC32"/>
      <c r="AD32"/>
      <c r="AE32"/>
      <c r="AF32"/>
      <c r="AG32"/>
      <c r="AH32"/>
      <c r="AI32"/>
    </row>
    <row r="33" spans="2:35" ht="15" customHeight="1">
      <c r="B33" s="137"/>
      <c r="C33" s="94"/>
      <c r="D33" s="481" t="s">
        <v>561</v>
      </c>
      <c r="E33" s="94"/>
      <c r="F33" s="94"/>
      <c r="G33" s="482" t="s">
        <v>401</v>
      </c>
      <c r="H33" s="483">
        <v>40</v>
      </c>
      <c r="I33"/>
      <c r="J33" s="197"/>
      <c r="K33" s="198"/>
      <c r="L33" s="94"/>
      <c r="M33" s="94"/>
      <c r="N33" s="199"/>
      <c r="O33" s="200"/>
      <c r="P33" s="94"/>
      <c r="Q33" s="94"/>
      <c r="R33"/>
      <c r="S33"/>
      <c r="T33"/>
      <c r="U33"/>
      <c r="V33"/>
      <c r="W33"/>
      <c r="X33"/>
      <c r="Y33"/>
      <c r="Z33"/>
      <c r="AA33"/>
      <c r="AB33"/>
      <c r="AC33"/>
      <c r="AD33"/>
      <c r="AE33"/>
      <c r="AF33"/>
      <c r="AG33"/>
      <c r="AH33"/>
      <c r="AI33"/>
    </row>
    <row r="34" spans="2:35" ht="15" customHeight="1">
      <c r="B34" s="137"/>
      <c r="C34" s="94"/>
      <c r="D34" s="481" t="s">
        <v>562</v>
      </c>
      <c r="E34" s="94"/>
      <c r="F34" s="94"/>
      <c r="G34" s="482" t="s">
        <v>402</v>
      </c>
      <c r="H34" s="483">
        <v>40</v>
      </c>
      <c r="I34"/>
      <c r="J34" s="197"/>
      <c r="K34" s="198"/>
      <c r="L34" s="94"/>
      <c r="M34" s="94"/>
      <c r="N34" s="199"/>
      <c r="O34" s="200"/>
      <c r="P34" s="94"/>
      <c r="Q34" s="94"/>
      <c r="R34"/>
      <c r="S34"/>
      <c r="T34"/>
      <c r="U34"/>
      <c r="V34"/>
      <c r="W34"/>
      <c r="X34"/>
      <c r="Y34"/>
      <c r="Z34"/>
      <c r="AA34"/>
      <c r="AB34" s="85"/>
    </row>
    <row r="35" spans="2:35" ht="15" customHeight="1">
      <c r="B35" s="137"/>
      <c r="C35" s="94"/>
      <c r="D35" s="94"/>
      <c r="E35" s="94"/>
      <c r="F35" s="94"/>
      <c r="G35" s="94"/>
      <c r="H35" s="94"/>
      <c r="I35"/>
      <c r="J35" s="197"/>
      <c r="K35" s="94"/>
      <c r="L35" s="94"/>
      <c r="M35" s="94"/>
      <c r="N35" s="94"/>
      <c r="O35" s="138"/>
      <c r="P35" s="94"/>
      <c r="Q35" s="94"/>
      <c r="R35"/>
      <c r="S35"/>
      <c r="T35"/>
      <c r="U35"/>
      <c r="V35"/>
      <c r="W35"/>
      <c r="X35"/>
      <c r="Y35"/>
      <c r="Z35"/>
      <c r="AA35"/>
      <c r="AB35" s="85"/>
    </row>
    <row r="36" spans="2:35" ht="15.75" hidden="1" customHeight="1">
      <c r="B36" s="137"/>
      <c r="C36" s="94"/>
      <c r="D36" s="94"/>
      <c r="E36" s="94"/>
      <c r="F36" s="94"/>
      <c r="G36" s="94"/>
      <c r="H36" s="94"/>
      <c r="I36"/>
      <c r="J36" s="197"/>
      <c r="K36" s="94"/>
      <c r="L36" s="94"/>
      <c r="M36" s="94"/>
      <c r="N36" s="201"/>
      <c r="O36" s="138"/>
      <c r="P36" s="94"/>
      <c r="Q36" s="94"/>
      <c r="R36"/>
      <c r="S36"/>
      <c r="T36"/>
      <c r="U36"/>
      <c r="V36"/>
      <c r="W36"/>
      <c r="X36"/>
      <c r="Y36"/>
      <c r="Z36"/>
      <c r="AA36"/>
      <c r="AB36" s="85"/>
    </row>
    <row r="37" spans="2:35" ht="15.75" hidden="1" customHeight="1">
      <c r="B37" s="137"/>
      <c r="C37" s="94"/>
      <c r="D37" s="94"/>
      <c r="E37" s="94"/>
      <c r="F37" s="94"/>
      <c r="G37" s="94"/>
      <c r="H37" s="94"/>
      <c r="I37"/>
      <c r="J37" s="197"/>
      <c r="K37" s="94"/>
      <c r="L37" s="94"/>
      <c r="M37" s="94"/>
      <c r="N37" s="202"/>
      <c r="O37" s="138"/>
      <c r="P37" s="94"/>
      <c r="Q37" s="94"/>
      <c r="R37"/>
      <c r="S37"/>
      <c r="T37"/>
      <c r="U37"/>
      <c r="V37"/>
      <c r="W37"/>
      <c r="X37"/>
      <c r="Y37"/>
      <c r="Z37"/>
      <c r="AA37"/>
      <c r="AB37" s="85"/>
    </row>
    <row r="38" spans="2:35" ht="15.75" hidden="1" customHeight="1">
      <c r="B38" s="137"/>
      <c r="C38" s="80"/>
      <c r="D38" s="94"/>
      <c r="E38" s="94"/>
      <c r="F38" s="94"/>
      <c r="G38" s="94"/>
      <c r="H38" s="94"/>
      <c r="I38"/>
      <c r="J38" s="137"/>
      <c r="K38" s="203"/>
      <c r="L38" s="94"/>
      <c r="M38" s="94"/>
      <c r="N38" s="94"/>
      <c r="O38" s="138"/>
      <c r="P38" s="94"/>
      <c r="Q38" s="94"/>
      <c r="R38"/>
      <c r="S38"/>
      <c r="T38"/>
      <c r="U38"/>
      <c r="V38"/>
      <c r="W38"/>
      <c r="X38"/>
      <c r="Y38"/>
      <c r="Z38"/>
      <c r="AA38"/>
      <c r="AB38" s="85"/>
    </row>
    <row r="39" spans="2:35" ht="15" customHeight="1" thickBot="1">
      <c r="B39" s="204"/>
      <c r="C39" s="179"/>
      <c r="D39" s="179"/>
      <c r="E39" s="577"/>
      <c r="F39" s="179"/>
      <c r="G39" s="179"/>
      <c r="H39"/>
      <c r="I39"/>
      <c r="J39" s="204"/>
      <c r="K39" s="205"/>
      <c r="L39" s="94"/>
      <c r="M39" s="94"/>
      <c r="N39" s="179"/>
      <c r="O39" s="206"/>
      <c r="P39" s="94"/>
      <c r="Q39" s="94"/>
      <c r="R39"/>
      <c r="S39"/>
      <c r="T39"/>
      <c r="U39"/>
      <c r="V39"/>
      <c r="W39"/>
      <c r="X39"/>
      <c r="Y39"/>
      <c r="Z39"/>
      <c r="AA39"/>
    </row>
    <row r="40" spans="2:35" ht="18" customHeight="1" thickBot="1">
      <c r="B40" s="207" t="s">
        <v>400</v>
      </c>
      <c r="C40" s="208"/>
      <c r="D40" s="209"/>
      <c r="E40" s="208"/>
      <c r="F40" s="208"/>
      <c r="G40" s="208"/>
      <c r="H40" s="210"/>
      <c r="I40" s="211"/>
      <c r="J40" s="208"/>
      <c r="K40" s="208"/>
      <c r="L40" s="208"/>
      <c r="M40" s="212"/>
      <c r="N40" s="212"/>
      <c r="O40" s="213"/>
      <c r="R40"/>
      <c r="S40"/>
      <c r="T40"/>
      <c r="U40"/>
      <c r="V40"/>
      <c r="W40"/>
      <c r="X40"/>
      <c r="Y40"/>
      <c r="Z40"/>
      <c r="AA40"/>
    </row>
    <row r="41" spans="2:35" ht="14.25">
      <c r="B41" s="678" t="s">
        <v>648</v>
      </c>
      <c r="C41" s="238"/>
      <c r="D41" s="239"/>
      <c r="E41" s="238"/>
      <c r="F41" s="238"/>
      <c r="G41" s="238"/>
      <c r="H41" s="238"/>
      <c r="I41" s="238"/>
      <c r="J41" s="238"/>
      <c r="K41" s="485"/>
      <c r="L41" s="240"/>
      <c r="M41" s="241"/>
      <c r="N41" s="241"/>
      <c r="O41" s="242"/>
      <c r="R41"/>
      <c r="S41"/>
      <c r="T41"/>
      <c r="U41"/>
      <c r="V41"/>
      <c r="W41"/>
      <c r="X41"/>
      <c r="Y41"/>
      <c r="Z41"/>
      <c r="AA41"/>
    </row>
    <row r="42" spans="2:35" ht="14.25">
      <c r="B42" s="137"/>
      <c r="C42" s="673" t="str">
        <f>R46</f>
        <v>Qw1 
健康性・快適性</v>
      </c>
      <c r="D42" s="481"/>
      <c r="E42" s="481"/>
      <c r="F42" s="481"/>
      <c r="G42" s="481"/>
      <c r="H42" s="481"/>
      <c r="I42" s="673" t="str">
        <f>U46</f>
        <v>Qw2 
利便性</v>
      </c>
      <c r="J42" s="481"/>
      <c r="K42" s="481"/>
      <c r="L42" s="673" t="str">
        <f>X46</f>
        <v>Qw3 
安全・安心</v>
      </c>
      <c r="M42" s="481"/>
      <c r="N42" s="481"/>
      <c r="O42" s="674"/>
      <c r="R42"/>
      <c r="S42"/>
      <c r="T42"/>
      <c r="U42"/>
      <c r="V42"/>
      <c r="W42"/>
      <c r="X42"/>
      <c r="Y42"/>
      <c r="Z42"/>
      <c r="AA42"/>
    </row>
    <row r="43" spans="2:35" ht="15" customHeight="1">
      <c r="B43" s="137"/>
      <c r="C43" s="481"/>
      <c r="D43" s="481"/>
      <c r="E43" s="481"/>
      <c r="F43" s="481"/>
      <c r="G43" s="675" t="s">
        <v>640</v>
      </c>
      <c r="H43" s="684">
        <f>S46</f>
        <v>2.8</v>
      </c>
      <c r="I43" s="481"/>
      <c r="J43" s="682" t="s">
        <v>640</v>
      </c>
      <c r="K43" s="684">
        <f>V46</f>
        <v>3</v>
      </c>
      <c r="L43" s="481"/>
      <c r="M43" s="481"/>
      <c r="N43" s="682" t="s">
        <v>649</v>
      </c>
      <c r="O43" s="683">
        <f>Y46</f>
        <v>3</v>
      </c>
      <c r="R43"/>
      <c r="S43"/>
      <c r="T43"/>
      <c r="U43"/>
      <c r="V43"/>
      <c r="W43"/>
      <c r="X43"/>
      <c r="Y43"/>
      <c r="Z43"/>
      <c r="AA43"/>
    </row>
    <row r="44" spans="2:35" ht="15" customHeight="1">
      <c r="B44" s="137"/>
      <c r="C44" s="481"/>
      <c r="D44" s="481"/>
      <c r="E44" s="481"/>
      <c r="F44" s="481"/>
      <c r="G44" s="481"/>
      <c r="H44" s="481"/>
      <c r="I44" s="481"/>
      <c r="J44" s="481"/>
      <c r="K44" s="481"/>
      <c r="L44" s="481"/>
      <c r="M44" s="481"/>
      <c r="N44" s="481"/>
      <c r="O44" s="674"/>
      <c r="S44" s="94"/>
      <c r="AA44" s="85"/>
      <c r="AB44" s="85"/>
      <c r="AC44" s="214"/>
      <c r="AF44" s="214"/>
      <c r="AG44" s="214"/>
      <c r="AI44" s="214"/>
    </row>
    <row r="45" spans="2:35" ht="15" customHeight="1">
      <c r="B45" s="137"/>
      <c r="C45" s="481"/>
      <c r="D45" s="481"/>
      <c r="E45" s="481"/>
      <c r="F45" s="481"/>
      <c r="G45" s="481"/>
      <c r="H45" s="481"/>
      <c r="I45" s="481"/>
      <c r="J45" s="481"/>
      <c r="K45" s="481"/>
      <c r="L45" s="481"/>
      <c r="M45" s="481"/>
      <c r="N45" s="481"/>
      <c r="O45" s="674"/>
      <c r="R45" s="1"/>
      <c r="S45" s="1" t="s">
        <v>182</v>
      </c>
      <c r="T45" s="1" t="s">
        <v>74</v>
      </c>
      <c r="U45" s="1"/>
      <c r="V45" s="1" t="s">
        <v>182</v>
      </c>
      <c r="W45" s="1" t="s">
        <v>74</v>
      </c>
      <c r="X45" s="1"/>
      <c r="Y45" s="1" t="s">
        <v>182</v>
      </c>
      <c r="Z45" s="1" t="s">
        <v>74</v>
      </c>
      <c r="AA45" s="85"/>
      <c r="AB45" s="85"/>
    </row>
    <row r="46" spans="2:35" ht="15" customHeight="1">
      <c r="B46" s="137"/>
      <c r="C46" s="481"/>
      <c r="D46" s="481"/>
      <c r="E46" s="481"/>
      <c r="F46" s="481"/>
      <c r="G46" s="481"/>
      <c r="H46" s="481"/>
      <c r="I46" s="481"/>
      <c r="J46" s="481"/>
      <c r="K46" s="481"/>
      <c r="L46" s="481"/>
      <c r="M46" s="481"/>
      <c r="N46" s="481"/>
      <c r="O46" s="674"/>
      <c r="R46" s="1" t="str">
        <f>V12</f>
        <v>Qw1 
健康性・快適性</v>
      </c>
      <c r="S46" s="601">
        <f>スコア!J10</f>
        <v>2.8</v>
      </c>
      <c r="T46" s="601">
        <f>スコア!O10</f>
        <v>2.8761904761904757</v>
      </c>
      <c r="U46" s="1" t="str">
        <f>V8</f>
        <v>Qw2 
利便性</v>
      </c>
      <c r="V46" s="601">
        <f>スコア!J49</f>
        <v>3</v>
      </c>
      <c r="W46" s="601">
        <f>スコア!O49</f>
        <v>3</v>
      </c>
      <c r="X46" s="1" t="str">
        <f>V9</f>
        <v>Qw3 
安全・安心</v>
      </c>
      <c r="Y46" s="601">
        <f>スコア!J57</f>
        <v>3</v>
      </c>
      <c r="Z46" s="601">
        <f>スコア!O57</f>
        <v>3</v>
      </c>
      <c r="AA46" s="85"/>
      <c r="AB46" s="85"/>
    </row>
    <row r="47" spans="2:35" ht="15" customHeight="1">
      <c r="B47" s="137"/>
      <c r="C47" s="481"/>
      <c r="D47" s="481"/>
      <c r="E47" s="481"/>
      <c r="F47" s="481"/>
      <c r="G47" s="481"/>
      <c r="H47" s="481"/>
      <c r="I47" s="481"/>
      <c r="J47" s="481"/>
      <c r="K47" s="481"/>
      <c r="L47" s="481"/>
      <c r="M47" s="481"/>
      <c r="N47" s="481"/>
      <c r="O47" s="674"/>
      <c r="S47" s="94"/>
      <c r="AA47" s="85"/>
      <c r="AB47" s="85"/>
    </row>
    <row r="48" spans="2:35" ht="15" customHeight="1">
      <c r="B48" s="137"/>
      <c r="C48" s="481"/>
      <c r="D48" s="481"/>
      <c r="E48" s="481"/>
      <c r="F48" s="481"/>
      <c r="G48" s="481"/>
      <c r="H48" s="481"/>
      <c r="I48" s="481"/>
      <c r="J48" s="481"/>
      <c r="K48" s="481"/>
      <c r="L48" s="481"/>
      <c r="M48" s="481"/>
      <c r="N48" s="481"/>
      <c r="O48" s="674"/>
      <c r="R48" s="1"/>
      <c r="S48" s="1" t="s">
        <v>135</v>
      </c>
      <c r="T48" s="1" t="s">
        <v>136</v>
      </c>
      <c r="U48" s="1"/>
      <c r="V48" s="1" t="s">
        <v>135</v>
      </c>
      <c r="W48" s="1" t="s">
        <v>136</v>
      </c>
      <c r="X48" s="1"/>
      <c r="Y48" s="1" t="s">
        <v>135</v>
      </c>
      <c r="Z48" s="1" t="s">
        <v>136</v>
      </c>
      <c r="AA48" s="85"/>
      <c r="AB48" s="85"/>
    </row>
    <row r="49" spans="2:30" ht="15" customHeight="1">
      <c r="B49" s="137"/>
      <c r="C49" s="481"/>
      <c r="D49" s="481"/>
      <c r="E49" s="481"/>
      <c r="F49" s="481"/>
      <c r="G49" s="481"/>
      <c r="H49" s="481"/>
      <c r="I49" s="481"/>
      <c r="J49" s="481"/>
      <c r="K49" s="481"/>
      <c r="L49" s="481"/>
      <c r="M49" s="481"/>
      <c r="N49" s="481"/>
      <c r="O49" s="674"/>
      <c r="R49" s="1" t="s">
        <v>412</v>
      </c>
      <c r="S49" s="601">
        <f>スコア!J11</f>
        <v>3</v>
      </c>
      <c r="T49" s="1" t="str">
        <f>IF(S49=0,"N.A.","")</f>
        <v/>
      </c>
      <c r="U49" s="1" t="s">
        <v>518</v>
      </c>
      <c r="V49" s="601">
        <f>スコア!J50</f>
        <v>3</v>
      </c>
      <c r="W49" s="1" t="str">
        <f>IF(V49=0,"N.A.","")</f>
        <v/>
      </c>
      <c r="X49" s="1" t="s">
        <v>520</v>
      </c>
      <c r="Y49" s="601">
        <f>スコア!J58</f>
        <v>3</v>
      </c>
      <c r="Z49" s="1" t="str">
        <f>IF(Y49=0,"N.A.","")</f>
        <v/>
      </c>
      <c r="AA49" s="85"/>
      <c r="AB49" s="85"/>
    </row>
    <row r="50" spans="2:30" ht="15" customHeight="1">
      <c r="B50" s="137"/>
      <c r="C50" s="481"/>
      <c r="D50" s="481"/>
      <c r="E50" s="481"/>
      <c r="F50" s="481"/>
      <c r="G50" s="481"/>
      <c r="H50" s="481"/>
      <c r="I50" s="481"/>
      <c r="J50" s="481"/>
      <c r="K50" s="481"/>
      <c r="L50" s="481"/>
      <c r="M50" s="481"/>
      <c r="N50" s="481"/>
      <c r="O50" s="674"/>
      <c r="R50" s="1" t="s">
        <v>172</v>
      </c>
      <c r="S50" s="601">
        <f>スコア!J22</f>
        <v>3</v>
      </c>
      <c r="T50" s="1" t="str">
        <f t="shared" ref="T50:T54" si="0">IF(S50=0,"N.A.","")</f>
        <v/>
      </c>
      <c r="U50" s="1" t="s">
        <v>519</v>
      </c>
      <c r="V50" s="601">
        <f>スコア!J55</f>
        <v>3</v>
      </c>
      <c r="W50" s="1" t="str">
        <f>IF(V50=0,"N.A.","")</f>
        <v/>
      </c>
      <c r="X50" s="1" t="s">
        <v>521</v>
      </c>
      <c r="Y50" s="601">
        <f>スコア!J63</f>
        <v>3</v>
      </c>
      <c r="Z50" s="1" t="str">
        <f>IF(Y50=0,"N.A.","")</f>
        <v/>
      </c>
      <c r="AA50" s="85"/>
      <c r="AB50" s="85"/>
    </row>
    <row r="51" spans="2:30" ht="15" customHeight="1">
      <c r="B51" s="137"/>
      <c r="C51" s="481"/>
      <c r="D51" s="481"/>
      <c r="E51" s="481"/>
      <c r="F51" s="481"/>
      <c r="G51" s="481"/>
      <c r="H51" s="481"/>
      <c r="I51" s="481"/>
      <c r="J51" s="481"/>
      <c r="K51" s="481"/>
      <c r="L51" s="481"/>
      <c r="M51" s="481"/>
      <c r="N51" s="481"/>
      <c r="O51" s="674"/>
      <c r="R51" s="1" t="s">
        <v>90</v>
      </c>
      <c r="S51" s="601">
        <f>スコア!J25</f>
        <v>3</v>
      </c>
      <c r="T51" s="1" t="str">
        <f t="shared" si="0"/>
        <v/>
      </c>
      <c r="U51" s="1"/>
      <c r="V51" s="601"/>
      <c r="W51" s="1"/>
      <c r="X51" s="1" t="s">
        <v>522</v>
      </c>
      <c r="Y51" s="601">
        <f>スコア!J68</f>
        <v>3</v>
      </c>
      <c r="Z51" s="1" t="str">
        <f>IF(Y51=0,"N.A.","")</f>
        <v/>
      </c>
      <c r="AA51" s="85"/>
      <c r="AB51" s="85"/>
    </row>
    <row r="52" spans="2:30" ht="18" customHeight="1">
      <c r="B52" s="679" t="s">
        <v>695</v>
      </c>
      <c r="C52" s="238"/>
      <c r="D52" s="239"/>
      <c r="E52" s="238"/>
      <c r="F52" s="238"/>
      <c r="G52" s="238"/>
      <c r="H52" s="677" t="s">
        <v>651</v>
      </c>
      <c r="I52" s="238"/>
      <c r="J52" s="238"/>
      <c r="K52" s="485"/>
      <c r="L52" s="672" t="s">
        <v>647</v>
      </c>
      <c r="M52" s="241"/>
      <c r="N52" s="241"/>
      <c r="O52" s="242"/>
      <c r="R52" s="1" t="s">
        <v>420</v>
      </c>
      <c r="S52" s="601">
        <f>スコア!J30</f>
        <v>2.6</v>
      </c>
      <c r="T52" s="1" t="str">
        <f t="shared" si="0"/>
        <v/>
      </c>
      <c r="U52" s="1"/>
      <c r="V52" s="601"/>
      <c r="W52" s="1"/>
      <c r="X52" s="1" t="s">
        <v>523</v>
      </c>
      <c r="Y52" s="601">
        <f>スコア!J70</f>
        <v>3</v>
      </c>
      <c r="Z52" s="1" t="str">
        <f>IF(Y52=0,"N.A.","")</f>
        <v/>
      </c>
      <c r="AA52" s="85"/>
      <c r="AB52" s="85"/>
    </row>
    <row r="53" spans="2:30" ht="14.25">
      <c r="B53" s="137"/>
      <c r="C53" s="673" t="str">
        <f>U57</f>
        <v>Qw4 
運営管理</v>
      </c>
      <c r="D53" s="481"/>
      <c r="E53" s="481"/>
      <c r="F53" s="481"/>
      <c r="G53" s="481"/>
      <c r="H53" s="681" t="str">
        <f>X57</f>
        <v>Qw5 
プログラム</v>
      </c>
      <c r="I53" s="481"/>
      <c r="J53" s="481"/>
      <c r="K53" s="481"/>
      <c r="L53" s="680"/>
      <c r="M53" s="481"/>
      <c r="N53" s="481"/>
      <c r="O53" s="674"/>
      <c r="R53" s="1" t="s">
        <v>516</v>
      </c>
      <c r="S53" s="601">
        <f>スコア!J37</f>
        <v>2.7</v>
      </c>
      <c r="T53" s="1" t="str">
        <f t="shared" si="0"/>
        <v/>
      </c>
      <c r="U53" s="1"/>
      <c r="V53" s="601"/>
      <c r="W53" s="1"/>
      <c r="X53" s="1"/>
      <c r="Y53" s="1"/>
      <c r="Z53" s="1"/>
      <c r="AA53" s="85"/>
      <c r="AB53" s="85"/>
    </row>
    <row r="54" spans="2:30" ht="14.25">
      <c r="B54" s="215"/>
      <c r="C54" s="481"/>
      <c r="D54" s="481"/>
      <c r="E54" s="481"/>
      <c r="F54" s="675" t="s">
        <v>650</v>
      </c>
      <c r="G54" s="684">
        <f>V57</f>
        <v>3</v>
      </c>
      <c r="H54" s="680"/>
      <c r="I54" s="481"/>
      <c r="J54" s="682" t="s">
        <v>646</v>
      </c>
      <c r="K54" s="684">
        <f>Y57</f>
        <v>3</v>
      </c>
      <c r="L54" s="680"/>
      <c r="M54" s="481"/>
      <c r="N54" s="481"/>
      <c r="O54" s="674"/>
      <c r="R54" s="438" t="s">
        <v>517</v>
      </c>
      <c r="S54" s="602">
        <f>スコア!J46</f>
        <v>3</v>
      </c>
      <c r="T54" s="438" t="str">
        <f t="shared" si="0"/>
        <v/>
      </c>
      <c r="U54" s="85"/>
      <c r="V54" s="85"/>
      <c r="W54" s="85"/>
      <c r="X54" s="85"/>
      <c r="Y54" s="85"/>
      <c r="Z54" s="85"/>
      <c r="AA54" s="85"/>
      <c r="AB54" s="85"/>
    </row>
    <row r="55" spans="2:30" ht="14.25">
      <c r="B55" s="215"/>
      <c r="C55" s="481"/>
      <c r="D55" s="481"/>
      <c r="E55" s="481"/>
      <c r="F55" s="481"/>
      <c r="G55" s="481"/>
      <c r="H55" s="680"/>
      <c r="I55" s="481"/>
      <c r="J55" s="481"/>
      <c r="K55" s="481"/>
      <c r="L55" s="680"/>
      <c r="M55" s="481"/>
      <c r="N55" s="481"/>
      <c r="O55" s="674"/>
      <c r="S55" s="94"/>
      <c r="AA55" s="85"/>
      <c r="AB55" s="85"/>
    </row>
    <row r="56" spans="2:30" ht="15.75" customHeight="1">
      <c r="B56" s="215"/>
      <c r="C56"/>
      <c r="D56"/>
      <c r="E56"/>
      <c r="F56"/>
      <c r="G56"/>
      <c r="H56" s="586"/>
      <c r="I56"/>
      <c r="J56"/>
      <c r="K56"/>
      <c r="L56" s="586"/>
      <c r="M56"/>
      <c r="N56"/>
      <c r="O56" s="676"/>
      <c r="R56"/>
      <c r="S56"/>
      <c r="T56"/>
      <c r="U56" s="1"/>
      <c r="V56" s="1" t="s">
        <v>137</v>
      </c>
      <c r="W56" s="1" t="s">
        <v>138</v>
      </c>
      <c r="X56" s="1"/>
      <c r="Y56" s="1" t="s">
        <v>137</v>
      </c>
      <c r="Z56" s="1" t="s">
        <v>138</v>
      </c>
      <c r="AA56" s="85"/>
      <c r="AB56" s="85"/>
    </row>
    <row r="57" spans="2:30" ht="15.75" customHeight="1">
      <c r="B57" s="215"/>
      <c r="C57"/>
      <c r="D57"/>
      <c r="E57"/>
      <c r="F57"/>
      <c r="G57"/>
      <c r="H57" s="586"/>
      <c r="I57"/>
      <c r="J57"/>
      <c r="K57"/>
      <c r="L57" s="586"/>
      <c r="M57"/>
      <c r="N57"/>
      <c r="O57" s="676"/>
      <c r="R57" s="94" t="s">
        <v>568</v>
      </c>
      <c r="S57"/>
      <c r="T57"/>
      <c r="U57" s="1" t="str">
        <f>V10</f>
        <v>Qw4 
運営管理</v>
      </c>
      <c r="V57" s="601">
        <f>スコア!J72</f>
        <v>3</v>
      </c>
      <c r="W57" s="601">
        <f>スコア!O72</f>
        <v>3</v>
      </c>
      <c r="X57" s="1" t="str">
        <f>V11</f>
        <v>Qw5 
プログラム</v>
      </c>
      <c r="Y57" s="601">
        <f>スコア!J86</f>
        <v>3</v>
      </c>
      <c r="Z57" s="601">
        <f>スコア!O86</f>
        <v>3</v>
      </c>
      <c r="AA57" s="85"/>
      <c r="AB57" s="85"/>
    </row>
    <row r="58" spans="2:30" ht="15.75" customHeight="1">
      <c r="B58" s="219"/>
      <c r="H58" s="660"/>
      <c r="I58" s="218"/>
      <c r="L58" s="660"/>
      <c r="O58" s="124"/>
      <c r="S58" s="1" t="s">
        <v>135</v>
      </c>
      <c r="T58" s="1" t="s">
        <v>136</v>
      </c>
      <c r="Y58" s="220"/>
      <c r="AA58" s="85"/>
      <c r="AB58" s="85"/>
      <c r="AC58"/>
      <c r="AD58"/>
    </row>
    <row r="59" spans="2:30" ht="15.75" customHeight="1">
      <c r="B59" s="219"/>
      <c r="H59" s="660"/>
      <c r="I59" s="218"/>
      <c r="L59" s="660"/>
      <c r="O59" s="124"/>
      <c r="R59" s="589" t="s">
        <v>553</v>
      </c>
      <c r="S59" s="590">
        <f>スコア!AL92</f>
        <v>2.8823529411764706</v>
      </c>
      <c r="T59" s="1" t="str">
        <f>IF(S59=0,"N.A.","")</f>
        <v/>
      </c>
      <c r="U59" s="1"/>
      <c r="V59" s="1" t="s">
        <v>139</v>
      </c>
      <c r="W59" s="1" t="s">
        <v>140</v>
      </c>
      <c r="X59" s="1"/>
      <c r="Y59" s="1" t="s">
        <v>139</v>
      </c>
      <c r="Z59" s="1" t="s">
        <v>140</v>
      </c>
      <c r="AA59" s="85"/>
      <c r="AB59" s="85"/>
      <c r="AC59" s="603">
        <v>1.1000000000000001</v>
      </c>
      <c r="AD59"/>
    </row>
    <row r="60" spans="2:30" ht="15.75" customHeight="1">
      <c r="B60" s="219"/>
      <c r="H60" s="660"/>
      <c r="I60" s="218"/>
      <c r="K60" s="571"/>
      <c r="O60" s="124"/>
      <c r="R60" s="589" t="s">
        <v>554</v>
      </c>
      <c r="S60" s="590">
        <f>スコア!AM92</f>
        <v>2.8888888888888888</v>
      </c>
      <c r="T60" s="1" t="str">
        <f>IF(S60=0,"N.A.","")</f>
        <v/>
      </c>
      <c r="U60" s="1" t="s">
        <v>524</v>
      </c>
      <c r="V60" s="601">
        <f>スコア!J73</f>
        <v>3</v>
      </c>
      <c r="W60" s="1" t="str">
        <f>IF(V60=0,"N.A.","")</f>
        <v/>
      </c>
      <c r="X60" s="1" t="s">
        <v>435</v>
      </c>
      <c r="Y60" s="601">
        <f>スコア!J87</f>
        <v>3</v>
      </c>
      <c r="Z60" s="1" t="str">
        <f>IF(Y60=0,"N.A.","")</f>
        <v/>
      </c>
      <c r="AA60" s="85"/>
      <c r="AB60" s="85"/>
      <c r="AC60" s="603" t="s">
        <v>544</v>
      </c>
      <c r="AD60"/>
    </row>
    <row r="61" spans="2:30" ht="15.75" customHeight="1">
      <c r="B61" s="219"/>
      <c r="H61" s="660"/>
      <c r="I61" s="218"/>
      <c r="K61" s="571"/>
      <c r="O61" s="124"/>
      <c r="R61" s="589" t="s">
        <v>555</v>
      </c>
      <c r="S61" s="590">
        <f>スコア!AN92</f>
        <v>2.875</v>
      </c>
      <c r="T61" s="1" t="str">
        <f t="shared" ref="T61:T62" si="1">IF(S61=0,"N.A.","")</f>
        <v/>
      </c>
      <c r="U61" s="1" t="s">
        <v>525</v>
      </c>
      <c r="V61" s="601">
        <f>スコア!J80</f>
        <v>3</v>
      </c>
      <c r="W61" s="1" t="str">
        <f>IF(V61=0,"N.A.","")</f>
        <v/>
      </c>
      <c r="X61" s="1" t="s">
        <v>636</v>
      </c>
      <c r="Y61" s="601">
        <f>スコア!J88</f>
        <v>3</v>
      </c>
      <c r="Z61" s="1" t="str">
        <f>IF(Y61=0,"N.A.","")</f>
        <v/>
      </c>
      <c r="AA61" s="85"/>
      <c r="AB61" s="85"/>
      <c r="AC61" s="603">
        <v>1.3</v>
      </c>
      <c r="AD61"/>
    </row>
    <row r="62" spans="2:30" ht="15.75" customHeight="1" thickBot="1">
      <c r="B62" s="221"/>
      <c r="C62" s="222"/>
      <c r="D62" s="223"/>
      <c r="E62" s="222"/>
      <c r="F62" s="224"/>
      <c r="G62" s="224"/>
      <c r="H62" s="661"/>
      <c r="I62" s="225"/>
      <c r="J62" s="180"/>
      <c r="K62" s="572"/>
      <c r="L62" s="180"/>
      <c r="M62" s="226"/>
      <c r="N62" s="226"/>
      <c r="O62" s="227"/>
      <c r="R62" s="591" t="s">
        <v>556</v>
      </c>
      <c r="S62" s="127">
        <f>スコア!AO92</f>
        <v>3</v>
      </c>
      <c r="T62" s="1" t="str">
        <f t="shared" si="1"/>
        <v/>
      </c>
      <c r="U62" s="1" t="s">
        <v>526</v>
      </c>
      <c r="V62" s="601">
        <f>スコア!J82</f>
        <v>3</v>
      </c>
      <c r="W62" s="1" t="str">
        <f>IF(V62=0,"N.A.","")</f>
        <v/>
      </c>
      <c r="X62" s="1" t="s">
        <v>637</v>
      </c>
      <c r="Y62" s="601">
        <f>スコア!J89</f>
        <v>3</v>
      </c>
      <c r="Z62" s="1" t="str">
        <f>IF(Y62=0,"N.A.","")</f>
        <v/>
      </c>
      <c r="AA62" s="85"/>
      <c r="AB62" s="85"/>
      <c r="AC62"/>
      <c r="AD62"/>
    </row>
    <row r="63" spans="2:30" ht="6" customHeight="1" thickBot="1">
      <c r="B63" s="228"/>
      <c r="C63" s="218"/>
      <c r="D63" s="229"/>
      <c r="S63"/>
      <c r="T63"/>
      <c r="U63" s="85"/>
      <c r="V63" s="230"/>
      <c r="W63" s="230"/>
      <c r="X63" s="230"/>
      <c r="Y63" s="230"/>
      <c r="Z63" s="230"/>
      <c r="AA63" s="85"/>
      <c r="AB63" s="85"/>
    </row>
    <row r="64" spans="2:30" ht="15.75">
      <c r="B64" s="190" t="s">
        <v>233</v>
      </c>
      <c r="C64" s="231"/>
      <c r="D64" s="232"/>
      <c r="E64" s="231"/>
      <c r="F64" s="231"/>
      <c r="G64" s="231"/>
      <c r="H64" s="233"/>
      <c r="I64" s="234"/>
      <c r="J64" s="231"/>
      <c r="K64" s="231"/>
      <c r="L64" s="231"/>
      <c r="M64" s="235"/>
      <c r="N64" s="235"/>
      <c r="O64" s="236"/>
      <c r="R64"/>
      <c r="S64"/>
      <c r="T64"/>
      <c r="U64" s="85"/>
      <c r="V64" s="230"/>
      <c r="W64" s="230"/>
      <c r="Z64" s="230"/>
      <c r="AA64" s="85"/>
      <c r="AB64" s="85"/>
    </row>
    <row r="65" spans="1:28" ht="14.25">
      <c r="B65" s="237" t="s">
        <v>234</v>
      </c>
      <c r="C65" s="238"/>
      <c r="D65" s="239"/>
      <c r="E65" s="238"/>
      <c r="F65" s="238"/>
      <c r="G65" s="238"/>
      <c r="H65" s="238"/>
      <c r="I65" s="238"/>
      <c r="J65" s="238"/>
      <c r="K65" s="485"/>
      <c r="L65" s="240"/>
      <c r="M65" s="241"/>
      <c r="N65" s="241"/>
      <c r="O65" s="242"/>
      <c r="R65" s="243"/>
      <c r="S65"/>
      <c r="T65" s="85"/>
      <c r="U65" s="85"/>
      <c r="V65" s="230"/>
      <c r="W65" s="230"/>
      <c r="Z65" s="230"/>
      <c r="AA65" s="85"/>
      <c r="AB65" s="85"/>
    </row>
    <row r="66" spans="1:28" ht="52.5" customHeight="1">
      <c r="B66" s="834" t="str">
        <f>IF(配慮!D4=配慮!C4,"",配慮!D4)</f>
        <v/>
      </c>
      <c r="C66" s="835"/>
      <c r="D66" s="835"/>
      <c r="E66" s="835"/>
      <c r="F66" s="835"/>
      <c r="G66" s="835"/>
      <c r="H66" s="835"/>
      <c r="I66" s="835"/>
      <c r="J66" s="835"/>
      <c r="K66" s="835"/>
      <c r="L66" s="836"/>
      <c r="M66" s="837"/>
      <c r="N66" s="837"/>
      <c r="O66" s="838"/>
      <c r="R66" s="85"/>
      <c r="S66"/>
      <c r="T66" s="85"/>
      <c r="U66" s="85"/>
      <c r="V66" s="230"/>
      <c r="W66" s="230"/>
      <c r="Z66" s="230"/>
      <c r="AA66" s="85"/>
      <c r="AB66" s="85"/>
    </row>
    <row r="67" spans="1:28" ht="15">
      <c r="B67" s="244" t="str">
        <f>R46</f>
        <v>Qw1 
健康性・快適性</v>
      </c>
      <c r="C67" s="241"/>
      <c r="D67" s="241"/>
      <c r="E67" s="241"/>
      <c r="F67" s="241"/>
      <c r="G67" s="245"/>
      <c r="H67" s="246" t="str">
        <f>U46</f>
        <v>Qw2 
利便性</v>
      </c>
      <c r="I67" s="247"/>
      <c r="J67" s="247"/>
      <c r="K67" s="248"/>
      <c r="L67" s="249" t="str">
        <f>X46</f>
        <v>Qw3 
安全・安心</v>
      </c>
      <c r="M67" s="250"/>
      <c r="N67" s="251"/>
      <c r="O67" s="252"/>
      <c r="R67" s="85"/>
      <c r="S67"/>
      <c r="T67" s="85"/>
      <c r="U67" s="85"/>
      <c r="V67" s="85"/>
      <c r="W67" s="85"/>
      <c r="Z67" s="85"/>
      <c r="AA67" s="85"/>
      <c r="AB67" s="85"/>
    </row>
    <row r="68" spans="1:28" ht="50.25" customHeight="1">
      <c r="B68" s="839" t="str">
        <f>IF(配慮!D5=配慮!C5,"",配慮!D5)</f>
        <v/>
      </c>
      <c r="C68" s="837"/>
      <c r="D68" s="837"/>
      <c r="E68" s="837"/>
      <c r="F68" s="837"/>
      <c r="G68" s="840"/>
      <c r="H68" s="841" t="str">
        <f>IF(配慮!D6=配慮!C6,"",配慮!D6)</f>
        <v/>
      </c>
      <c r="I68" s="837"/>
      <c r="J68" s="837"/>
      <c r="K68" s="840"/>
      <c r="L68" s="841" t="str">
        <f>IF(配慮!D7=配慮!C7,"",配慮!D7)</f>
        <v/>
      </c>
      <c r="M68" s="837"/>
      <c r="N68" s="837"/>
      <c r="O68" s="838"/>
      <c r="R68" s="85"/>
      <c r="S68"/>
      <c r="T68" s="85"/>
      <c r="U68" s="85"/>
      <c r="V68" s="85"/>
      <c r="W68" s="85"/>
      <c r="X68" s="85"/>
      <c r="Y68" s="85"/>
      <c r="Z68" s="85"/>
      <c r="AA68" s="85"/>
      <c r="AB68" s="85"/>
    </row>
    <row r="69" spans="1:28" ht="15">
      <c r="B69" s="253" t="str">
        <f>U57</f>
        <v>Qw4 
運営管理</v>
      </c>
      <c r="C69" s="254"/>
      <c r="D69" s="239"/>
      <c r="E69" s="239"/>
      <c r="F69" s="239"/>
      <c r="G69" s="255"/>
      <c r="H69" s="256" t="str">
        <f>X57</f>
        <v>Qw5 
プログラム</v>
      </c>
      <c r="I69" s="241"/>
      <c r="J69" s="241"/>
      <c r="K69" s="245"/>
      <c r="L69" s="240" t="s">
        <v>235</v>
      </c>
      <c r="M69" s="254"/>
      <c r="N69" s="239"/>
      <c r="O69" s="257"/>
      <c r="R69" s="85"/>
      <c r="S69" s="85"/>
      <c r="T69" s="85"/>
      <c r="U69" s="85"/>
      <c r="V69" s="85"/>
      <c r="W69" s="85"/>
      <c r="X69" s="85"/>
      <c r="Y69" s="85"/>
      <c r="Z69" s="85"/>
      <c r="AA69" s="85"/>
      <c r="AB69" s="85"/>
    </row>
    <row r="70" spans="1:28" ht="61.5" customHeight="1" thickBot="1">
      <c r="B70" s="827" t="str">
        <f>IF(配慮!D8=配慮!C8,"",配慮!D8)</f>
        <v/>
      </c>
      <c r="C70" s="828"/>
      <c r="D70" s="828"/>
      <c r="E70" s="828"/>
      <c r="F70" s="828"/>
      <c r="G70" s="829"/>
      <c r="H70" s="830" t="str">
        <f>IF(配慮!C9=配慮!D9,"",配慮!D9)</f>
        <v/>
      </c>
      <c r="I70" s="828"/>
      <c r="J70" s="828"/>
      <c r="K70" s="829"/>
      <c r="L70" s="830" t="str">
        <f>IF(配慮!D10=配慮!C10,"",配慮!D10)</f>
        <v/>
      </c>
      <c r="M70" s="828"/>
      <c r="N70" s="828"/>
      <c r="O70" s="831"/>
      <c r="R70" s="85"/>
      <c r="S70" s="85"/>
      <c r="T70" s="85"/>
      <c r="U70" s="85"/>
      <c r="V70" s="85"/>
      <c r="W70" s="85"/>
      <c r="X70" s="85"/>
      <c r="Y70" s="85"/>
      <c r="Z70" s="85"/>
      <c r="AA70" s="85"/>
      <c r="AB70" s="85"/>
    </row>
    <row r="71" spans="1:28" ht="8.25" customHeight="1">
      <c r="B71" s="85"/>
      <c r="C71" s="85"/>
      <c r="D71" s="85"/>
      <c r="E71" s="85"/>
      <c r="F71" s="85"/>
      <c r="G71" s="85"/>
      <c r="H71" s="85"/>
      <c r="I71" s="85"/>
      <c r="J71" s="85"/>
      <c r="K71" s="85"/>
      <c r="L71" s="85"/>
      <c r="M71" s="85"/>
      <c r="N71" s="85"/>
      <c r="O71" s="85"/>
      <c r="R71" s="85"/>
      <c r="S71" s="85"/>
      <c r="T71" s="85"/>
      <c r="U71" s="85"/>
      <c r="V71" s="85"/>
      <c r="W71" s="85"/>
      <c r="X71" s="85"/>
      <c r="Y71" s="85"/>
      <c r="Z71" s="85"/>
      <c r="AA71" s="85"/>
      <c r="AB71" s="85"/>
    </row>
    <row r="72" spans="1:28" ht="16.5" hidden="1" thickBot="1">
      <c r="B72" s="258" t="s">
        <v>236</v>
      </c>
      <c r="C72" s="259"/>
      <c r="D72" s="260"/>
      <c r="E72" s="259"/>
      <c r="F72" s="259"/>
      <c r="G72" s="259"/>
      <c r="H72" s="259"/>
      <c r="I72" s="259"/>
      <c r="J72" s="261"/>
      <c r="K72" s="262"/>
      <c r="L72" s="262"/>
      <c r="M72" s="262"/>
      <c r="N72" s="263"/>
      <c r="O72" s="264" t="s">
        <v>237</v>
      </c>
      <c r="R72" s="85"/>
      <c r="S72" s="85"/>
      <c r="T72" s="85"/>
      <c r="U72" s="85"/>
      <c r="V72" s="85"/>
      <c r="W72" s="85"/>
      <c r="X72" s="85"/>
      <c r="Y72" s="85"/>
      <c r="Z72" s="85"/>
      <c r="AA72" s="85"/>
      <c r="AB72" s="85"/>
    </row>
    <row r="73" spans="1:28" ht="15.75" hidden="1">
      <c r="B73" s="265" t="s">
        <v>122</v>
      </c>
      <c r="C73" s="266"/>
      <c r="D73" s="267"/>
      <c r="E73" s="266"/>
      <c r="F73" s="266"/>
      <c r="G73" s="266"/>
      <c r="H73" s="266"/>
      <c r="I73" s="266"/>
      <c r="J73" s="268"/>
      <c r="K73" s="269"/>
      <c r="L73" s="270"/>
      <c r="M73" s="270"/>
      <c r="N73" s="268"/>
      <c r="O73" s="271" t="s">
        <v>147</v>
      </c>
      <c r="R73" s="85"/>
      <c r="S73" s="85"/>
      <c r="T73" s="85"/>
      <c r="U73" s="85"/>
      <c r="V73" s="85"/>
      <c r="W73" s="85"/>
      <c r="X73" s="85"/>
      <c r="Y73" s="85"/>
      <c r="Z73" s="85"/>
      <c r="AA73" s="85"/>
      <c r="AB73" s="85"/>
    </row>
    <row r="74" spans="1:28" ht="14.25" hidden="1">
      <c r="B74" s="272"/>
      <c r="C74" s="273"/>
      <c r="D74" s="274"/>
      <c r="E74" s="275" t="s">
        <v>123</v>
      </c>
      <c r="F74" s="276"/>
      <c r="G74" s="276"/>
      <c r="H74" s="275" t="s">
        <v>41</v>
      </c>
      <c r="I74" s="276"/>
      <c r="J74" s="275" t="s">
        <v>91</v>
      </c>
      <c r="K74" s="277"/>
      <c r="L74" s="275" t="s">
        <v>92</v>
      </c>
      <c r="M74" s="276"/>
      <c r="N74" s="276"/>
      <c r="O74" s="278" t="s">
        <v>93</v>
      </c>
      <c r="R74" s="85"/>
      <c r="S74" s="85"/>
      <c r="T74" s="85"/>
      <c r="U74" s="85"/>
      <c r="V74" s="85"/>
      <c r="W74" s="85"/>
      <c r="X74" s="85"/>
      <c r="Y74" s="85"/>
      <c r="Z74" s="85"/>
      <c r="AA74" s="85"/>
      <c r="AB74" s="85"/>
    </row>
    <row r="75" spans="1:28" ht="14.25" hidden="1">
      <c r="B75" s="279"/>
      <c r="C75" s="280" t="s">
        <v>94</v>
      </c>
      <c r="D75" s="281"/>
      <c r="E75" s="282"/>
      <c r="F75" s="283" t="s">
        <v>95</v>
      </c>
      <c r="G75" s="284"/>
      <c r="H75" s="282"/>
      <c r="I75" s="283" t="s">
        <v>96</v>
      </c>
      <c r="J75" s="285"/>
      <c r="K75" s="283" t="s">
        <v>95</v>
      </c>
      <c r="L75" s="286"/>
      <c r="M75" s="287"/>
      <c r="N75" s="288"/>
      <c r="O75" s="289"/>
      <c r="R75" s="85"/>
      <c r="S75" s="85"/>
      <c r="T75" s="85"/>
      <c r="U75" s="85"/>
      <c r="V75" s="85"/>
      <c r="W75" s="85"/>
      <c r="X75" s="85"/>
      <c r="Y75" s="85"/>
      <c r="Z75" s="85"/>
      <c r="AA75" s="85"/>
      <c r="AB75" s="85"/>
    </row>
    <row r="76" spans="1:28" ht="15.75" hidden="1">
      <c r="B76" s="279"/>
      <c r="C76" s="290" t="s">
        <v>97</v>
      </c>
      <c r="D76" s="291"/>
      <c r="E76" s="292"/>
      <c r="F76" s="159" t="s">
        <v>98</v>
      </c>
      <c r="G76" s="159"/>
      <c r="H76" s="292"/>
      <c r="I76" s="159" t="s">
        <v>99</v>
      </c>
      <c r="J76" s="293"/>
      <c r="K76" s="159" t="s">
        <v>98</v>
      </c>
      <c r="L76" s="286"/>
      <c r="M76" s="94"/>
      <c r="N76" s="287"/>
      <c r="O76" s="294"/>
      <c r="S76" s="94"/>
      <c r="W76" s="85"/>
      <c r="X76" s="85"/>
      <c r="Y76" s="85"/>
      <c r="Z76" s="85"/>
      <c r="AA76" s="85"/>
      <c r="AB76" s="85"/>
    </row>
    <row r="77" spans="1:28" ht="14.25" hidden="1">
      <c r="A77" s="295"/>
      <c r="B77" s="296"/>
      <c r="C77" s="297" t="s">
        <v>100</v>
      </c>
      <c r="D77" s="291"/>
      <c r="E77" s="292"/>
      <c r="F77" s="284" t="s">
        <v>101</v>
      </c>
      <c r="G77" s="284"/>
      <c r="H77" s="292"/>
      <c r="I77" s="284" t="s">
        <v>102</v>
      </c>
      <c r="J77" s="293"/>
      <c r="K77" s="284" t="s">
        <v>101</v>
      </c>
      <c r="L77" s="286"/>
      <c r="M77" s="94"/>
      <c r="N77" s="298"/>
      <c r="O77" s="294"/>
      <c r="P77" s="295"/>
      <c r="S77" s="94"/>
      <c r="W77" s="85"/>
      <c r="X77" s="85"/>
      <c r="Y77" s="85"/>
      <c r="Z77" s="85"/>
      <c r="AA77" s="85"/>
      <c r="AB77" s="85"/>
    </row>
    <row r="78" spans="1:28" ht="15.75" hidden="1">
      <c r="B78" s="279"/>
      <c r="C78" s="299" t="s">
        <v>103</v>
      </c>
      <c r="D78" s="291"/>
      <c r="E78" s="292"/>
      <c r="F78" s="159" t="s">
        <v>98</v>
      </c>
      <c r="G78" s="159"/>
      <c r="H78" s="292"/>
      <c r="I78" s="159" t="s">
        <v>99</v>
      </c>
      <c r="J78" s="293"/>
      <c r="K78" s="159" t="s">
        <v>98</v>
      </c>
      <c r="L78" s="286"/>
      <c r="M78" s="94"/>
      <c r="N78" s="287"/>
      <c r="O78" s="300"/>
      <c r="S78" s="94"/>
      <c r="W78" s="85"/>
      <c r="X78" s="85"/>
      <c r="Y78" s="85"/>
      <c r="Z78" s="85"/>
      <c r="AA78" s="85"/>
      <c r="AB78" s="85"/>
    </row>
    <row r="79" spans="1:28" ht="14.25" hidden="1">
      <c r="B79" s="279"/>
      <c r="C79" s="299" t="s">
        <v>104</v>
      </c>
      <c r="D79" s="291"/>
      <c r="E79" s="292"/>
      <c r="F79" s="301" t="s">
        <v>105</v>
      </c>
      <c r="G79" s="159"/>
      <c r="H79" s="292"/>
      <c r="I79" s="301" t="s">
        <v>106</v>
      </c>
      <c r="J79" s="293"/>
      <c r="K79" s="301" t="s">
        <v>105</v>
      </c>
      <c r="L79" s="286"/>
      <c r="M79" s="94"/>
      <c r="N79" s="287"/>
      <c r="O79" s="124"/>
      <c r="S79" s="94"/>
      <c r="W79" s="85"/>
      <c r="X79" s="85"/>
      <c r="Y79" s="85"/>
      <c r="Z79" s="85"/>
      <c r="AA79" s="85"/>
      <c r="AB79" s="85"/>
    </row>
    <row r="80" spans="1:28" ht="14.25" hidden="1">
      <c r="B80" s="279"/>
      <c r="C80" s="299" t="s">
        <v>107</v>
      </c>
      <c r="D80" s="291"/>
      <c r="E80" s="292"/>
      <c r="F80" s="301" t="s">
        <v>105</v>
      </c>
      <c r="G80" s="159"/>
      <c r="H80" s="292"/>
      <c r="I80" s="301" t="s">
        <v>106</v>
      </c>
      <c r="J80" s="293"/>
      <c r="K80" s="301" t="s">
        <v>105</v>
      </c>
      <c r="L80" s="286"/>
      <c r="M80" s="94"/>
      <c r="N80" s="287"/>
      <c r="O80" s="294"/>
      <c r="S80" s="94"/>
      <c r="W80" s="85"/>
      <c r="X80" s="85"/>
      <c r="Y80" s="85"/>
      <c r="Z80" s="85"/>
      <c r="AA80" s="85"/>
      <c r="AB80" s="85"/>
    </row>
    <row r="81" spans="2:28" ht="15" hidden="1" thickBot="1">
      <c r="B81" s="302"/>
      <c r="C81" s="303"/>
      <c r="D81" s="304"/>
      <c r="E81" s="305"/>
      <c r="F81" s="306"/>
      <c r="G81" s="222"/>
      <c r="H81" s="305"/>
      <c r="I81" s="306"/>
      <c r="J81" s="307"/>
      <c r="K81" s="306"/>
      <c r="L81" s="286"/>
      <c r="M81" s="94"/>
      <c r="N81" s="308"/>
      <c r="O81" s="309"/>
      <c r="S81" s="94"/>
      <c r="W81" s="85"/>
      <c r="X81" s="85"/>
      <c r="Y81" s="85"/>
      <c r="Z81" s="85"/>
      <c r="AA81" s="85"/>
      <c r="AB81" s="85"/>
    </row>
    <row r="82" spans="2:28" ht="16.5" hidden="1" thickBot="1">
      <c r="B82" s="310" t="s">
        <v>108</v>
      </c>
      <c r="C82" s="311"/>
      <c r="D82" s="312"/>
      <c r="E82" s="313"/>
      <c r="F82" s="314"/>
      <c r="G82" s="314"/>
      <c r="H82" s="314"/>
      <c r="I82" s="314"/>
      <c r="J82" s="314"/>
      <c r="K82" s="314"/>
      <c r="L82" s="314"/>
      <c r="M82" s="314"/>
      <c r="N82" s="314"/>
      <c r="O82" s="315"/>
      <c r="S82" s="94"/>
      <c r="W82" s="85"/>
      <c r="X82" s="85"/>
      <c r="Y82" s="85"/>
      <c r="Z82" s="85"/>
      <c r="AA82" s="85"/>
      <c r="AB82" s="85"/>
    </row>
    <row r="83" spans="2:28" ht="15.75" hidden="1">
      <c r="B83" s="316" t="s">
        <v>109</v>
      </c>
      <c r="C83" s="317"/>
      <c r="D83" s="318"/>
      <c r="E83" s="319"/>
      <c r="F83" s="320"/>
      <c r="G83" s="320"/>
      <c r="H83" s="320"/>
      <c r="I83" s="318"/>
      <c r="J83" s="321" t="s">
        <v>110</v>
      </c>
      <c r="K83" s="322"/>
      <c r="L83" s="323"/>
      <c r="M83" s="317"/>
      <c r="N83" s="317"/>
      <c r="O83" s="324"/>
      <c r="S83" s="94"/>
      <c r="W83" s="85"/>
      <c r="X83" s="85"/>
      <c r="Y83" s="85"/>
      <c r="Z83" s="85"/>
      <c r="AA83" s="85"/>
      <c r="AB83" s="85"/>
    </row>
    <row r="84" spans="2:28" ht="15" hidden="1">
      <c r="B84" s="325"/>
      <c r="C84" s="326" t="s">
        <v>111</v>
      </c>
      <c r="D84" s="327"/>
      <c r="E84" s="327"/>
      <c r="F84" s="327"/>
      <c r="G84" s="327"/>
      <c r="H84" s="327"/>
      <c r="I84" s="327"/>
      <c r="J84" s="328" t="s">
        <v>112</v>
      </c>
      <c r="K84" s="94"/>
      <c r="L84" s="329"/>
      <c r="M84" s="94"/>
      <c r="N84" s="94"/>
      <c r="O84" s="138"/>
      <c r="S84" s="94"/>
      <c r="W84" s="85"/>
      <c r="X84" s="85"/>
      <c r="Y84" s="85"/>
      <c r="Z84" s="85"/>
      <c r="AA84" s="85"/>
      <c r="AB84" s="85"/>
    </row>
    <row r="85" spans="2:28" ht="15" hidden="1">
      <c r="B85" s="325"/>
      <c r="C85" s="326"/>
      <c r="D85" s="327"/>
      <c r="E85" s="327"/>
      <c r="F85" s="327"/>
      <c r="G85" s="327"/>
      <c r="H85" s="327"/>
      <c r="I85" s="327"/>
      <c r="J85" s="328"/>
      <c r="K85" s="94"/>
      <c r="L85" s="329"/>
      <c r="M85" s="94"/>
      <c r="N85" s="94"/>
      <c r="O85" s="138"/>
      <c r="S85" s="94"/>
      <c r="W85" s="85"/>
      <c r="X85" s="85"/>
      <c r="Y85" s="85"/>
      <c r="Z85" s="85"/>
      <c r="AA85" s="85"/>
      <c r="AB85" s="85"/>
    </row>
    <row r="86" spans="2:28" ht="15" hidden="1" thickBot="1">
      <c r="B86" s="330"/>
      <c r="C86" s="331"/>
      <c r="D86" s="332"/>
      <c r="E86" s="332"/>
      <c r="F86" s="332"/>
      <c r="G86" s="332"/>
      <c r="H86" s="332"/>
      <c r="I86" s="332"/>
      <c r="J86" s="333"/>
      <c r="K86" s="179"/>
      <c r="L86" s="334"/>
      <c r="M86" s="334"/>
      <c r="N86" s="334"/>
      <c r="O86" s="335"/>
      <c r="S86" s="94"/>
    </row>
    <row r="87" spans="2:28" ht="14.25" hidden="1">
      <c r="B87" s="159"/>
      <c r="C87" s="159"/>
      <c r="D87" s="216"/>
      <c r="E87" s="159"/>
      <c r="S87" s="94"/>
    </row>
    <row r="88" spans="2:28" ht="14.25" hidden="1">
      <c r="B88" s="336"/>
      <c r="C88" s="337"/>
      <c r="D88" s="338"/>
      <c r="E88" s="339"/>
      <c r="F88" s="339"/>
      <c r="G88" s="339"/>
      <c r="H88" s="339"/>
      <c r="I88" s="340"/>
      <c r="J88" s="341"/>
      <c r="K88" s="340"/>
      <c r="L88" s="342"/>
      <c r="M88" s="340"/>
      <c r="N88" s="343"/>
      <c r="O88" s="344"/>
      <c r="S88" s="94"/>
    </row>
    <row r="89" spans="2:28" ht="14.25" hidden="1">
      <c r="B89" s="345"/>
      <c r="C89" s="346" t="s">
        <v>113</v>
      </c>
      <c r="D89" s="347" t="s">
        <v>148</v>
      </c>
      <c r="E89" s="348" t="s">
        <v>149</v>
      </c>
      <c r="G89" s="94"/>
      <c r="H89" s="348" t="s">
        <v>150</v>
      </c>
      <c r="J89" s="348" t="s">
        <v>151</v>
      </c>
      <c r="L89" s="348" t="s">
        <v>152</v>
      </c>
      <c r="N89" s="347" t="s">
        <v>153</v>
      </c>
      <c r="O89" s="349"/>
      <c r="S89" s="94"/>
    </row>
    <row r="90" spans="2:28" ht="14.25" hidden="1">
      <c r="B90" s="345"/>
      <c r="C90" s="346" t="s">
        <v>245</v>
      </c>
      <c r="D90" s="350" t="s">
        <v>226</v>
      </c>
      <c r="E90" s="351"/>
      <c r="F90" s="352"/>
      <c r="G90" s="352"/>
      <c r="H90" s="352"/>
      <c r="I90" s="353"/>
      <c r="J90" s="353"/>
      <c r="K90" s="354"/>
      <c r="L90" s="354"/>
      <c r="O90" s="355"/>
    </row>
    <row r="91" spans="2:28" ht="14.25" hidden="1">
      <c r="B91" s="345"/>
      <c r="C91" s="346"/>
      <c r="D91" s="350"/>
      <c r="E91" s="351"/>
      <c r="F91" s="352"/>
      <c r="G91" s="352"/>
      <c r="H91" s="352"/>
      <c r="I91" s="353"/>
      <c r="J91" s="353"/>
      <c r="K91" s="354"/>
      <c r="L91" s="354"/>
      <c r="O91" s="355"/>
    </row>
    <row r="92" spans="2:28" ht="14.25" hidden="1">
      <c r="B92" s="357"/>
      <c r="C92" s="346" t="s">
        <v>227</v>
      </c>
      <c r="D92" s="350" t="s">
        <v>228</v>
      </c>
      <c r="E92" s="350"/>
      <c r="G92" s="358"/>
      <c r="O92" s="355"/>
    </row>
    <row r="93" spans="2:28" ht="14.25" hidden="1">
      <c r="B93" s="357"/>
      <c r="C93" s="346"/>
      <c r="D93" s="350" t="s">
        <v>229</v>
      </c>
      <c r="E93" s="350"/>
      <c r="G93" s="358"/>
      <c r="O93" s="355"/>
    </row>
    <row r="94" spans="2:28" ht="14.25" hidden="1">
      <c r="B94" s="359"/>
      <c r="C94" s="360" t="s">
        <v>230</v>
      </c>
      <c r="D94" s="361" t="s">
        <v>154</v>
      </c>
      <c r="E94" s="362"/>
      <c r="F94" s="363"/>
      <c r="G94" s="364"/>
      <c r="H94" s="363"/>
      <c r="I94" s="365"/>
      <c r="J94" s="365"/>
      <c r="K94" s="363"/>
      <c r="L94" s="363"/>
      <c r="M94" s="366"/>
      <c r="N94" s="366"/>
      <c r="O94" s="367"/>
    </row>
    <row r="95" spans="2:28" ht="14.25" hidden="1">
      <c r="G95" s="358"/>
    </row>
    <row r="96" spans="2:28" ht="14.25" hidden="1">
      <c r="G96" s="358"/>
      <c r="L96" s="358"/>
    </row>
    <row r="97" spans="2:12" ht="14.25" hidden="1">
      <c r="E97" s="123"/>
      <c r="F97" s="358"/>
      <c r="G97" s="358"/>
      <c r="H97" s="358"/>
      <c r="I97" s="354"/>
      <c r="L97" s="358"/>
    </row>
    <row r="98" spans="2:12" ht="14.25" hidden="1">
      <c r="C98" s="368"/>
      <c r="D98" s="217"/>
      <c r="E98" s="123"/>
      <c r="F98" s="358"/>
      <c r="G98" s="358"/>
      <c r="H98" s="358"/>
      <c r="I98" s="354"/>
      <c r="J98" s="354"/>
      <c r="K98" s="358"/>
      <c r="L98" s="358"/>
    </row>
    <row r="99" spans="2:12" ht="14.25" hidden="1">
      <c r="B99" s="369"/>
      <c r="C99" s="370"/>
      <c r="D99" s="371"/>
      <c r="E99" s="123"/>
      <c r="F99" s="358"/>
      <c r="G99" s="352"/>
      <c r="H99" s="352"/>
      <c r="I99" s="353"/>
      <c r="J99" s="353"/>
      <c r="K99" s="354"/>
      <c r="L99" s="354"/>
    </row>
    <row r="100" spans="2:12" ht="14.25" hidden="1">
      <c r="B100" s="369"/>
      <c r="C100" s="369"/>
      <c r="D100" s="372"/>
      <c r="G100" s="352"/>
      <c r="H100" s="352"/>
      <c r="I100" s="353"/>
      <c r="J100" s="353"/>
      <c r="K100" s="354"/>
      <c r="L100" s="354"/>
    </row>
    <row r="101" spans="2:12" ht="14.25" hidden="1"/>
    <row r="102" spans="2:12" ht="14.25" hidden="1"/>
    <row r="103" spans="2:12" ht="14.25" hidden="1"/>
    <row r="104" spans="2:12" ht="14.25" hidden="1"/>
    <row r="105" spans="2:12" ht="14.25" hidden="1"/>
    <row r="106" spans="2:12" ht="14.25" hidden="1"/>
    <row r="107" spans="2:12" ht="14.25" hidden="1"/>
    <row r="108" spans="2:12" ht="14.25" hidden="1"/>
    <row r="109" spans="2:12" ht="14.25" hidden="1"/>
    <row r="110" spans="2:12" ht="14.25" hidden="1"/>
    <row r="111" spans="2:12" ht="14.25" hidden="1"/>
    <row r="112" spans="2: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row r="214" ht="0" hidden="1" customHeight="1"/>
    <row r="215" ht="0" hidden="1" customHeight="1"/>
    <row r="216" ht="0" hidden="1" customHeight="1"/>
  </sheetData>
  <sheetProtection sheet="1" objects="1" scenarios="1"/>
  <mergeCells count="14">
    <mergeCell ref="Q2:Q5"/>
    <mergeCell ref="K5:L5"/>
    <mergeCell ref="N5:O5"/>
    <mergeCell ref="B70:G70"/>
    <mergeCell ref="H70:K70"/>
    <mergeCell ref="L70:O70"/>
    <mergeCell ref="D13:E13"/>
    <mergeCell ref="B66:K66"/>
    <mergeCell ref="L66:O66"/>
    <mergeCell ref="B68:G68"/>
    <mergeCell ref="H68:K68"/>
    <mergeCell ref="L68:O68"/>
    <mergeCell ref="D14:E14"/>
    <mergeCell ref="J12:K12"/>
  </mergeCells>
  <phoneticPr fontId="35" type="noConversion"/>
  <hyperlinks>
    <hyperlink ref="Q2" location="メイン!A1" display="戻る"/>
  </hyperlinks>
  <printOptions horizontalCentered="1"/>
  <pageMargins left="0.70866141732283472" right="0.4" top="0.74803149606299213" bottom="0.74803149606299213" header="0.31496062992125984" footer="0.31496062992125984"/>
  <pageSetup paperSize="9" scale="70" fitToHeight="0"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H155"/>
  <sheetViews>
    <sheetView showGridLines="0" zoomScaleNormal="100" zoomScaleSheetLayoutView="85" workbookViewId="0">
      <selection activeCell="D4" sqref="D4:F4"/>
    </sheetView>
  </sheetViews>
  <sheetFormatPr defaultColWidth="0" defaultRowHeight="13.5" zeroHeight="1"/>
  <cols>
    <col min="1" max="1" width="0.875" customWidth="1"/>
    <col min="2" max="2" width="17.375" customWidth="1"/>
    <col min="3" max="3" width="1.125" style="387" customWidth="1"/>
    <col min="4" max="4" width="32.375" customWidth="1"/>
    <col min="5" max="5" width="11.125" customWidth="1"/>
    <col min="6" max="6" width="21.25" customWidth="1"/>
    <col min="7" max="7" width="1.375" customWidth="1"/>
  </cols>
  <sheetData>
    <row r="1" spans="2:8" ht="21">
      <c r="B1" s="376" t="s">
        <v>240</v>
      </c>
      <c r="C1" s="377"/>
      <c r="E1" s="470" t="s">
        <v>305</v>
      </c>
      <c r="F1" s="75" t="str">
        <f>メイン!C11</f>
        <v>○○ビル</v>
      </c>
    </row>
    <row r="2" spans="2:8" s="381" customFormat="1" thickBot="1">
      <c r="B2" s="378"/>
      <c r="C2" s="379"/>
      <c r="D2" s="379"/>
      <c r="E2" s="379"/>
      <c r="F2" s="379"/>
      <c r="G2" s="380"/>
      <c r="H2" s="380"/>
    </row>
    <row r="3" spans="2:8" ht="21" customHeight="1" thickBot="1">
      <c r="B3" s="382"/>
      <c r="C3" s="383"/>
      <c r="D3" s="383" t="s">
        <v>242</v>
      </c>
      <c r="E3" s="383"/>
      <c r="F3" s="384"/>
    </row>
    <row r="4" spans="2:8" ht="81" customHeight="1" thickTop="1">
      <c r="B4" s="385" t="s">
        <v>243</v>
      </c>
      <c r="C4" s="471" t="s">
        <v>306</v>
      </c>
      <c r="D4" s="850" t="str">
        <f>C4</f>
        <v>　注）　設計における総合的なコンセプトを簡潔に記載してください。
　</v>
      </c>
      <c r="E4" s="850"/>
      <c r="F4" s="851"/>
    </row>
    <row r="5" spans="2:8" ht="81" customHeight="1">
      <c r="B5" s="386" t="str">
        <f>結果!V12</f>
        <v>Qw1 
健康性・快適性</v>
      </c>
      <c r="C5" s="472" t="s">
        <v>548</v>
      </c>
      <c r="D5" s="846" t="str">
        <f>C5</f>
        <v>　注）　「Qw1　健康性・快適性」に対する配慮事項を簡潔に記載してください。</v>
      </c>
      <c r="E5" s="846"/>
      <c r="F5" s="847"/>
    </row>
    <row r="6" spans="2:8" ht="81" customHeight="1">
      <c r="B6" s="386" t="str">
        <f>結果!V8</f>
        <v>Qw2 
利便性</v>
      </c>
      <c r="C6" s="472" t="s">
        <v>549</v>
      </c>
      <c r="D6" s="846" t="str">
        <f t="shared" ref="D6:D10" si="0">C6</f>
        <v>　注）　「Qw2　利便性」に対する配慮事項を簡潔に記載してください。</v>
      </c>
      <c r="E6" s="846"/>
      <c r="F6" s="847"/>
    </row>
    <row r="7" spans="2:8" ht="81" customHeight="1">
      <c r="B7" s="386" t="str">
        <f>結果!V9</f>
        <v>Qw3 
安全・安心</v>
      </c>
      <c r="C7" s="473" t="s">
        <v>550</v>
      </c>
      <c r="D7" s="846" t="str">
        <f>C7</f>
        <v>　注）　「Qw3　安心・安全性」に対する配慮事項を簡潔に記載してください。</v>
      </c>
      <c r="E7" s="846"/>
      <c r="F7" s="847"/>
    </row>
    <row r="8" spans="2:8" ht="81" customHeight="1">
      <c r="B8" s="386" t="str">
        <f>結果!V10</f>
        <v>Qw4 
運営管理</v>
      </c>
      <c r="C8" s="473" t="s">
        <v>551</v>
      </c>
      <c r="D8" s="846" t="str">
        <f t="shared" si="0"/>
        <v>　注）　「Qw4　運営管理」に対する配慮事項を簡潔に記載してください。</v>
      </c>
      <c r="E8" s="846"/>
      <c r="F8" s="847"/>
    </row>
    <row r="9" spans="2:8" ht="81" customHeight="1">
      <c r="B9" s="386" t="str">
        <f>結果!V11</f>
        <v>Qw5 
プログラム</v>
      </c>
      <c r="C9" s="473" t="s">
        <v>552</v>
      </c>
      <c r="D9" s="846" t="str">
        <f t="shared" si="0"/>
        <v>　注）　「Qw5　プログラム」に対する配慮事項を簡潔に記載してください。</v>
      </c>
      <c r="E9" s="846"/>
      <c r="F9" s="847"/>
    </row>
    <row r="10" spans="2:8" ht="81" customHeight="1" thickBot="1">
      <c r="B10" s="478" t="s">
        <v>244</v>
      </c>
      <c r="C10" s="479" t="s">
        <v>409</v>
      </c>
      <c r="D10" s="848" t="str">
        <f t="shared" si="0"/>
        <v>　注）　上記以外に対する配慮事項を簡潔に記載してください。</v>
      </c>
      <c r="E10" s="848"/>
      <c r="F10" s="849"/>
    </row>
    <row r="11" spans="2:8"/>
    <row r="12" spans="2:8" hidden="1"/>
    <row r="13" spans="2:8" hidden="1"/>
    <row r="14" spans="2:8" hidden="1"/>
    <row r="15" spans="2:8" hidden="1"/>
    <row r="16" spans="2:8" hidden="1"/>
    <row r="17" hidden="1"/>
    <row r="18" hidden="1"/>
    <row r="19" hidden="1"/>
    <row r="20" hidden="1"/>
    <row r="21" hidden="1"/>
    <row r="22" hidden="1"/>
    <row r="23" hidden="1"/>
    <row r="24" hidden="1"/>
    <row r="25" hidden="1"/>
    <row r="26" hidden="1"/>
    <row r="27" hidden="1"/>
    <row r="28" hidden="1"/>
    <row r="29" hidden="1"/>
    <row r="30" hidden="1"/>
    <row r="31" hidden="1"/>
    <row r="32" hidden="1"/>
    <row r="33" spans="3:3" hidden="1"/>
    <row r="34" spans="3:3" hidden="1"/>
    <row r="35" spans="3:3" hidden="1"/>
    <row r="36" spans="3:3" hidden="1"/>
    <row r="37" spans="3:3" hidden="1"/>
    <row r="38" spans="3:3" hidden="1"/>
    <row r="39" spans="3:3" hidden="1"/>
    <row r="40" spans="3:3" hidden="1"/>
    <row r="41" spans="3:3" hidden="1"/>
    <row r="42" spans="3:3" hidden="1"/>
    <row r="43" spans="3:3" hidden="1"/>
    <row r="44" spans="3:3" hidden="1"/>
    <row r="45" spans="3:3" hidden="1">
      <c r="C45" s="576"/>
    </row>
    <row r="46" spans="3:3" hidden="1">
      <c r="C46" s="576"/>
    </row>
    <row r="47" spans="3:3" hidden="1"/>
    <row r="48" spans="3: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sheetData>
  <sheetProtection algorithmName="SHA-512" hashValue="NWpLG465EXeFDZvSfnjI/lOwItvWxFd8hnO19mqy3HD1sUL9FB5U+yCaCNb1DUIrYBysjZUzCi2m88nNUQWX1A==" saltValue="ZPnmwiwCuoiPOXaar384Lg==" spinCount="100000" sheet="1" objects="1" scenarios="1"/>
  <mergeCells count="7">
    <mergeCell ref="D9:F9"/>
    <mergeCell ref="D10:F10"/>
    <mergeCell ref="D4:F4"/>
    <mergeCell ref="D5:F5"/>
    <mergeCell ref="D6:F6"/>
    <mergeCell ref="D7:F7"/>
    <mergeCell ref="D8:F8"/>
  </mergeCells>
  <phoneticPr fontId="23"/>
  <printOptions horizontalCentered="1"/>
  <pageMargins left="0.7" right="0.7" top="0.75" bottom="0.75" header="0.3" footer="0.3"/>
  <pageSetup paperSize="9" fitToHeight="0" orientation="portrait" verticalDpi="300" r:id="rId1"/>
  <headerFooter alignWithMargins="0">
    <oddHeader>&amp;L&amp;F&amp;R&amp;A</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9"/>
  <sheetViews>
    <sheetView showGridLines="0" zoomScaleNormal="100" zoomScaleSheetLayoutView="100" workbookViewId="0">
      <selection activeCell="D28" sqref="D28"/>
    </sheetView>
  </sheetViews>
  <sheetFormatPr defaultColWidth="0" defaultRowHeight="13.5" zeroHeight="1"/>
  <cols>
    <col min="1" max="1" width="0.75" style="475" customWidth="1"/>
    <col min="2" max="2" width="2.5" style="475" customWidth="1"/>
    <col min="3" max="3" width="19.375" style="475" customWidth="1"/>
    <col min="4" max="4" width="26.5" style="475" customWidth="1"/>
    <col min="5" max="9" width="9.625" style="475" customWidth="1"/>
    <col min="10" max="10" width="9.875" style="475" customWidth="1"/>
    <col min="11" max="11" width="0.875" customWidth="1"/>
    <col min="12" max="16384" width="8.75" style="475" hidden="1"/>
  </cols>
  <sheetData>
    <row r="1" spans="2:41" ht="3.75" customHeight="1">
      <c r="E1"/>
      <c r="F1"/>
    </row>
    <row r="2" spans="2:41" ht="17.25">
      <c r="B2" s="510" t="str">
        <f>メイン!C6</f>
        <v>CASBEE-ウェルネスオフィス2020年版</v>
      </c>
      <c r="C2" s="511"/>
      <c r="D2" s="511"/>
      <c r="E2"/>
      <c r="F2"/>
      <c r="G2" s="493"/>
      <c r="H2" s="608" t="str">
        <f>メイン!B5</f>
        <v>バージョン</v>
      </c>
      <c r="I2" s="608" t="str">
        <f>メイン!C5</f>
        <v>CASBEE-WO_2020(v1.2)</v>
      </c>
      <c r="J2" s="493"/>
      <c r="L2"/>
      <c r="M2"/>
      <c r="N2"/>
      <c r="O2"/>
      <c r="P2"/>
    </row>
    <row r="3" spans="2:41" ht="14.25" thickBot="1">
      <c r="B3" s="494" t="str">
        <f>メイン!C11</f>
        <v>○○ビル</v>
      </c>
      <c r="C3" s="495"/>
      <c r="D3" s="496"/>
      <c r="E3" s="493"/>
      <c r="F3" s="374"/>
      <c r="G3" s="375" t="s">
        <v>232</v>
      </c>
      <c r="H3" s="373"/>
      <c r="I3" s="493"/>
      <c r="J3" s="493"/>
      <c r="L3"/>
      <c r="M3"/>
      <c r="N3"/>
      <c r="O3"/>
      <c r="P3" s="537"/>
    </row>
    <row r="4" spans="2:41" ht="3.75" customHeight="1" thickBot="1">
      <c r="B4" s="498"/>
      <c r="C4" s="499"/>
      <c r="D4" s="500"/>
      <c r="E4" s="500"/>
      <c r="F4" s="500"/>
      <c r="G4" s="500"/>
      <c r="H4" s="500"/>
      <c r="I4" s="501"/>
      <c r="J4" s="501"/>
      <c r="L4" s="501"/>
      <c r="M4"/>
      <c r="N4" s="501"/>
      <c r="O4" s="501"/>
      <c r="P4" s="500"/>
    </row>
    <row r="5" spans="2:41" ht="17.25" customHeight="1" thickBot="1">
      <c r="B5" s="502" t="s">
        <v>411</v>
      </c>
      <c r="C5" s="503"/>
      <c r="D5" s="538"/>
      <c r="E5" s="570"/>
      <c r="F5" s="504"/>
      <c r="G5" s="504"/>
      <c r="H5" s="504"/>
      <c r="I5" s="504"/>
      <c r="J5" s="609"/>
      <c r="M5"/>
      <c r="O5"/>
      <c r="P5" s="497"/>
      <c r="Q5" s="475" t="s">
        <v>432</v>
      </c>
    </row>
    <row r="6" spans="2:41" ht="13.35" hidden="1" customHeight="1">
      <c r="B6" s="566"/>
      <c r="C6" s="505"/>
      <c r="D6" s="506"/>
      <c r="E6" s="507"/>
      <c r="F6" s="508"/>
      <c r="G6" s="508"/>
      <c r="H6" s="508"/>
      <c r="I6" s="508"/>
      <c r="J6" s="880" t="s">
        <v>171</v>
      </c>
      <c r="L6"/>
      <c r="M6"/>
      <c r="N6"/>
      <c r="O6"/>
      <c r="P6" s="497"/>
    </row>
    <row r="7" spans="2:41" ht="24.75" customHeight="1" thickBot="1">
      <c r="B7" s="650" t="s">
        <v>155</v>
      </c>
      <c r="C7" s="651"/>
      <c r="D7" s="652"/>
      <c r="E7" s="653" t="s">
        <v>507</v>
      </c>
      <c r="F7" s="654"/>
      <c r="G7" s="654"/>
      <c r="H7" s="654"/>
      <c r="I7" s="654"/>
      <c r="J7" s="881"/>
      <c r="L7" s="1" t="s">
        <v>504</v>
      </c>
      <c r="M7" s="1" t="s">
        <v>307</v>
      </c>
      <c r="N7" s="1" t="s">
        <v>505</v>
      </c>
      <c r="O7" s="1" t="s">
        <v>506</v>
      </c>
      <c r="P7" s="497"/>
      <c r="Q7" s="475" t="s">
        <v>85</v>
      </c>
      <c r="R7" s="475" t="s">
        <v>73</v>
      </c>
      <c r="S7" s="475" t="s">
        <v>433</v>
      </c>
      <c r="T7" s="475" t="s">
        <v>390</v>
      </c>
      <c r="U7" s="475" t="s">
        <v>391</v>
      </c>
      <c r="V7" s="475" t="s">
        <v>434</v>
      </c>
      <c r="AH7" s="475" t="s">
        <v>622</v>
      </c>
      <c r="AI7" s="475" t="s">
        <v>390</v>
      </c>
      <c r="AJ7" s="475" t="s">
        <v>391</v>
      </c>
      <c r="AK7" s="475" t="s">
        <v>391</v>
      </c>
    </row>
    <row r="8" spans="2:41" ht="18.75" customHeight="1" thickBot="1">
      <c r="B8" s="616" t="s">
        <v>621</v>
      </c>
      <c r="C8" s="617"/>
      <c r="D8" s="618"/>
      <c r="E8" s="619"/>
      <c r="F8" s="620"/>
      <c r="G8" s="620"/>
      <c r="H8" s="620"/>
      <c r="I8" s="621"/>
      <c r="J8" s="622">
        <f>IFERROR(ROUNDDOWN(O8,1),0)</f>
        <v>2.9</v>
      </c>
      <c r="L8" s="1"/>
      <c r="M8" s="671"/>
      <c r="N8" s="567"/>
      <c r="O8" s="567">
        <f>AVERAGE(N9:N89)</f>
        <v>2.9215686274509802</v>
      </c>
      <c r="P8" s="497"/>
      <c r="Q8" s="475">
        <f>IF(メイン!C45=メイン!I45,1,IF(メイン!C45=メイン!I46,1,IF(メイン!C45=メイン!I47,1,0)))</f>
        <v>1</v>
      </c>
      <c r="R8" s="475">
        <f>1-Q8</f>
        <v>0</v>
      </c>
      <c r="S8" s="475">
        <f>IF(メイン!C46=メイン!I84,1,0)</f>
        <v>1</v>
      </c>
      <c r="T8" s="475">
        <f>IF(メイン!C46=メイン!I85,1,0)</f>
        <v>0</v>
      </c>
      <c r="U8" s="475">
        <f>IF(メイン!C46=メイン!I86,1,0)</f>
        <v>0</v>
      </c>
      <c r="AH8" s="475" t="s">
        <v>623</v>
      </c>
      <c r="AI8" s="475" t="s">
        <v>624</v>
      </c>
      <c r="AJ8" s="475" t="s">
        <v>625</v>
      </c>
      <c r="AK8" s="475" t="s">
        <v>626</v>
      </c>
      <c r="AL8" s="475" t="s">
        <v>623</v>
      </c>
      <c r="AM8" s="475" t="s">
        <v>624</v>
      </c>
      <c r="AN8" s="475" t="s">
        <v>625</v>
      </c>
      <c r="AO8" s="475" t="s">
        <v>626</v>
      </c>
    </row>
    <row r="9" spans="2:41" ht="16.5" hidden="1" customHeight="1" thickBot="1">
      <c r="B9" s="610" t="s">
        <v>541</v>
      </c>
      <c r="C9" s="611"/>
      <c r="D9" s="612"/>
      <c r="E9" s="613"/>
      <c r="F9" s="614"/>
      <c r="G9" s="614"/>
      <c r="H9" s="614"/>
      <c r="I9" s="614"/>
      <c r="J9" s="615">
        <f t="shared" ref="J9" si="0">IFERROR(ROUNDDOWN(O9,1),0)</f>
        <v>2.9</v>
      </c>
      <c r="L9" s="1"/>
      <c r="M9" s="1"/>
      <c r="N9" s="567"/>
      <c r="O9" s="567">
        <f>AVERAGE(O10,O49,O57)</f>
        <v>2.9587301587301589</v>
      </c>
      <c r="P9"/>
      <c r="Q9" s="512"/>
      <c r="R9" s="512"/>
      <c r="S9" s="512"/>
      <c r="T9" s="512"/>
      <c r="U9" s="512"/>
      <c r="V9" s="512">
        <f t="shared" ref="V9:V39" si="1">SUMPRODUCT($Q$8:$U$8,Q9:U9)</f>
        <v>0</v>
      </c>
      <c r="AH9" s="512"/>
      <c r="AI9" s="512"/>
      <c r="AJ9" s="512"/>
      <c r="AK9" s="512"/>
      <c r="AL9" s="512"/>
      <c r="AM9" s="512"/>
      <c r="AN9" s="512"/>
      <c r="AO9" s="512"/>
    </row>
    <row r="10" spans="2:41" ht="16.5" customHeight="1" thickBot="1">
      <c r="B10" s="623" t="s">
        <v>542</v>
      </c>
      <c r="C10" s="624"/>
      <c r="D10" s="625"/>
      <c r="E10" s="626"/>
      <c r="F10" s="627"/>
      <c r="G10" s="627"/>
      <c r="H10" s="627"/>
      <c r="I10" s="627"/>
      <c r="J10" s="641">
        <f>IFERROR(ROUNDDOWN(O10,1),0)</f>
        <v>2.8</v>
      </c>
      <c r="L10" s="1"/>
      <c r="M10" s="1"/>
      <c r="N10" s="567"/>
      <c r="O10" s="567">
        <f>AVERAGE(O12:O48)</f>
        <v>2.8761904761904757</v>
      </c>
      <c r="P10"/>
      <c r="Q10" s="512"/>
      <c r="R10" s="512"/>
      <c r="S10" s="512"/>
      <c r="T10" s="512"/>
      <c r="U10" s="512"/>
      <c r="V10" s="512">
        <f t="shared" si="1"/>
        <v>0</v>
      </c>
      <c r="AH10" s="588"/>
      <c r="AI10" s="588"/>
      <c r="AJ10" s="588"/>
      <c r="AK10" s="588"/>
      <c r="AL10" s="588"/>
      <c r="AM10" s="588"/>
      <c r="AN10" s="588"/>
      <c r="AO10" s="588"/>
    </row>
    <row r="11" spans="2:41" ht="16.5" customHeight="1">
      <c r="B11" s="543">
        <v>1</v>
      </c>
      <c r="C11" s="539" t="s">
        <v>412</v>
      </c>
      <c r="D11" s="558"/>
      <c r="E11" s="644"/>
      <c r="F11" s="645"/>
      <c r="G11" s="645"/>
      <c r="H11" s="645"/>
      <c r="I11" s="646"/>
      <c r="J11" s="568">
        <f>IFERROR(ROUNDDOWN(O11,1),0)</f>
        <v>3</v>
      </c>
      <c r="L11" s="1"/>
      <c r="M11" s="1"/>
      <c r="N11" s="567"/>
      <c r="O11" s="567">
        <f>IFERROR(AVERAGE(N12:N21),"-")</f>
        <v>3</v>
      </c>
      <c r="P11" s="497"/>
      <c r="Q11" s="512"/>
      <c r="R11" s="512"/>
      <c r="S11" s="512"/>
      <c r="T11" s="512"/>
      <c r="U11" s="512"/>
      <c r="V11" s="512">
        <f t="shared" si="1"/>
        <v>0</v>
      </c>
      <c r="AH11" s="588"/>
      <c r="AI11" s="588"/>
      <c r="AJ11" s="588"/>
      <c r="AK11" s="588"/>
      <c r="AL11" s="588"/>
      <c r="AM11" s="588"/>
      <c r="AN11" s="588"/>
      <c r="AO11" s="588"/>
    </row>
    <row r="12" spans="2:41" ht="16.5" customHeight="1">
      <c r="B12" s="541"/>
      <c r="C12" s="877" t="s">
        <v>483</v>
      </c>
      <c r="D12" s="604" t="s">
        <v>341</v>
      </c>
      <c r="E12" s="852"/>
      <c r="F12" s="853"/>
      <c r="G12" s="853"/>
      <c r="H12" s="853"/>
      <c r="I12" s="854"/>
      <c r="J12" s="798">
        <f t="shared" ref="J12:J69" si="2">N12</f>
        <v>3</v>
      </c>
      <c r="L12" s="1">
        <f>採点Qw1!D9</f>
        <v>3</v>
      </c>
      <c r="M12" s="1">
        <f t="shared" ref="M12:M43" si="3">IF(V12&gt;0,0,1)</f>
        <v>1</v>
      </c>
      <c r="N12" s="1">
        <f t="shared" ref="N12:N43" si="4">IF(M12*L12=0,"-",M12*L12)</f>
        <v>3</v>
      </c>
      <c r="O12" s="567"/>
      <c r="P12" s="497"/>
      <c r="Q12" s="512"/>
      <c r="R12" s="512"/>
      <c r="S12" s="512"/>
      <c r="T12" s="512"/>
      <c r="U12" s="512"/>
      <c r="V12" s="512">
        <f t="shared" si="1"/>
        <v>0</v>
      </c>
      <c r="AH12" s="512"/>
      <c r="AI12" s="512">
        <v>1</v>
      </c>
      <c r="AJ12" s="512">
        <v>1</v>
      </c>
      <c r="AK12" s="512"/>
      <c r="AL12" s="512" t="str">
        <f>IF(OR(AH12="",$J12="-"),"-",$J12*AH12)</f>
        <v>-</v>
      </c>
      <c r="AM12" s="512">
        <f t="shared" ref="AM12:AO12" si="5">IF(OR(AI12="",$J12="-"),"-",$J12*AI12)</f>
        <v>3</v>
      </c>
      <c r="AN12" s="512">
        <f t="shared" si="5"/>
        <v>3</v>
      </c>
      <c r="AO12" s="512" t="str">
        <f t="shared" si="5"/>
        <v>-</v>
      </c>
    </row>
    <row r="13" spans="2:41" ht="16.5" customHeight="1">
      <c r="B13" s="541"/>
      <c r="C13" s="878"/>
      <c r="D13" s="604" t="s">
        <v>340</v>
      </c>
      <c r="E13" s="852"/>
      <c r="F13" s="853"/>
      <c r="G13" s="853"/>
      <c r="H13" s="853"/>
      <c r="I13" s="854"/>
      <c r="J13" s="798">
        <f t="shared" si="2"/>
        <v>3</v>
      </c>
      <c r="L13" s="1">
        <f>採点Qw1!D18</f>
        <v>3</v>
      </c>
      <c r="M13" s="1">
        <f t="shared" si="3"/>
        <v>1</v>
      </c>
      <c r="N13" s="1">
        <f t="shared" si="4"/>
        <v>3</v>
      </c>
      <c r="O13" s="567"/>
      <c r="P13" s="497"/>
      <c r="Q13" s="512"/>
      <c r="R13" s="512"/>
      <c r="S13" s="512"/>
      <c r="T13" s="512"/>
      <c r="U13" s="512"/>
      <c r="V13" s="512">
        <f t="shared" si="1"/>
        <v>0</v>
      </c>
      <c r="AH13" s="512"/>
      <c r="AI13" s="512">
        <v>1</v>
      </c>
      <c r="AJ13" s="512">
        <v>1</v>
      </c>
      <c r="AK13" s="512"/>
      <c r="AL13" s="512" t="str">
        <f t="shared" ref="AL13:AL76" si="6">IF(OR(AH13="",$J13="-"),"-",$J13*AH13)</f>
        <v>-</v>
      </c>
      <c r="AM13" s="512">
        <f t="shared" ref="AM13:AM76" si="7">IF(OR(AI13="",$J13="-"),"-",$J13*AI13)</f>
        <v>3</v>
      </c>
      <c r="AN13" s="512">
        <f t="shared" ref="AN13:AN76" si="8">IF(OR(AJ13="",$J13="-"),"-",$J13*AJ13)</f>
        <v>3</v>
      </c>
      <c r="AO13" s="512" t="str">
        <f t="shared" ref="AO13:AO76" si="9">IF(OR(AK13="",$J13="-"),"-",$J13*AK13)</f>
        <v>-</v>
      </c>
    </row>
    <row r="14" spans="2:41" ht="16.5" customHeight="1">
      <c r="B14" s="541"/>
      <c r="C14" s="879"/>
      <c r="D14" s="605" t="s">
        <v>413</v>
      </c>
      <c r="E14" s="852"/>
      <c r="F14" s="853"/>
      <c r="G14" s="853"/>
      <c r="H14" s="853"/>
      <c r="I14" s="854"/>
      <c r="J14" s="798">
        <f t="shared" si="2"/>
        <v>3</v>
      </c>
      <c r="L14" s="1">
        <f>採点Qw1!D27</f>
        <v>3</v>
      </c>
      <c r="M14" s="1">
        <f t="shared" si="3"/>
        <v>1</v>
      </c>
      <c r="N14" s="1">
        <f t="shared" si="4"/>
        <v>3</v>
      </c>
      <c r="O14" s="567"/>
      <c r="P14" s="497"/>
      <c r="Q14" s="512"/>
      <c r="R14" s="512"/>
      <c r="S14" s="512"/>
      <c r="T14" s="512"/>
      <c r="U14" s="512"/>
      <c r="V14" s="512">
        <f t="shared" si="1"/>
        <v>0</v>
      </c>
      <c r="AH14" s="512"/>
      <c r="AI14" s="512">
        <v>1</v>
      </c>
      <c r="AJ14" s="512">
        <v>1</v>
      </c>
      <c r="AK14" s="512"/>
      <c r="AL14" s="512" t="str">
        <f t="shared" si="6"/>
        <v>-</v>
      </c>
      <c r="AM14" s="512">
        <f t="shared" si="7"/>
        <v>3</v>
      </c>
      <c r="AN14" s="512">
        <f t="shared" si="8"/>
        <v>3</v>
      </c>
      <c r="AO14" s="512" t="str">
        <f t="shared" si="9"/>
        <v>-</v>
      </c>
    </row>
    <row r="15" spans="2:41" ht="16.5" customHeight="1">
      <c r="B15" s="541"/>
      <c r="C15" s="509" t="s">
        <v>683</v>
      </c>
      <c r="D15" s="606"/>
      <c r="E15" s="852"/>
      <c r="F15" s="853"/>
      <c r="G15" s="853"/>
      <c r="H15" s="853"/>
      <c r="I15" s="854"/>
      <c r="J15" s="798" t="str">
        <f t="shared" si="2"/>
        <v>-</v>
      </c>
      <c r="L15" s="1">
        <f>採点Qw1!D42</f>
        <v>3</v>
      </c>
      <c r="M15" s="1">
        <f t="shared" si="3"/>
        <v>0</v>
      </c>
      <c r="N15" s="1" t="str">
        <f t="shared" si="4"/>
        <v>-</v>
      </c>
      <c r="O15" s="567"/>
      <c r="P15" s="497"/>
      <c r="Q15" s="512"/>
      <c r="R15" s="512"/>
      <c r="S15" s="512">
        <v>1</v>
      </c>
      <c r="T15" s="512"/>
      <c r="U15" s="512"/>
      <c r="V15" s="512">
        <f t="shared" si="1"/>
        <v>1</v>
      </c>
      <c r="AH15" s="512">
        <v>1</v>
      </c>
      <c r="AI15" s="512">
        <v>1</v>
      </c>
      <c r="AJ15" s="512">
        <v>1</v>
      </c>
      <c r="AK15" s="512">
        <v>1</v>
      </c>
      <c r="AL15" s="512" t="str">
        <f t="shared" si="6"/>
        <v>-</v>
      </c>
      <c r="AM15" s="512" t="str">
        <f t="shared" si="7"/>
        <v>-</v>
      </c>
      <c r="AN15" s="512" t="str">
        <f t="shared" si="8"/>
        <v>-</v>
      </c>
      <c r="AO15" s="512" t="str">
        <f t="shared" si="9"/>
        <v>-</v>
      </c>
    </row>
    <row r="16" spans="2:41" ht="16.5" customHeight="1">
      <c r="B16" s="541"/>
      <c r="C16" s="872" t="s">
        <v>684</v>
      </c>
      <c r="D16" s="712" t="s">
        <v>414</v>
      </c>
      <c r="E16" s="852"/>
      <c r="F16" s="853"/>
      <c r="G16" s="853"/>
      <c r="H16" s="853"/>
      <c r="I16" s="854"/>
      <c r="J16" s="798">
        <f t="shared" si="2"/>
        <v>3</v>
      </c>
      <c r="L16" s="1">
        <f>採点Qw1!D52</f>
        <v>3</v>
      </c>
      <c r="M16" s="1">
        <f t="shared" si="3"/>
        <v>1</v>
      </c>
      <c r="N16" s="1">
        <f t="shared" si="4"/>
        <v>3</v>
      </c>
      <c r="O16" s="567"/>
      <c r="P16" s="497"/>
      <c r="Q16" s="512"/>
      <c r="R16" s="512"/>
      <c r="S16" s="512"/>
      <c r="T16" s="512"/>
      <c r="U16" s="512"/>
      <c r="V16" s="512">
        <f t="shared" si="1"/>
        <v>0</v>
      </c>
      <c r="AH16" s="512"/>
      <c r="AI16" s="512">
        <v>1</v>
      </c>
      <c r="AJ16" s="512">
        <v>1</v>
      </c>
      <c r="AK16" s="512">
        <v>1</v>
      </c>
      <c r="AL16" s="512" t="str">
        <f t="shared" si="6"/>
        <v>-</v>
      </c>
      <c r="AM16" s="512">
        <f t="shared" si="7"/>
        <v>3</v>
      </c>
      <c r="AN16" s="512">
        <f t="shared" si="8"/>
        <v>3</v>
      </c>
      <c r="AO16" s="512">
        <f t="shared" si="9"/>
        <v>3</v>
      </c>
    </row>
    <row r="17" spans="2:41" ht="16.5" customHeight="1">
      <c r="B17" s="541"/>
      <c r="C17" s="871"/>
      <c r="D17" s="712" t="s">
        <v>415</v>
      </c>
      <c r="E17" s="852"/>
      <c r="F17" s="853"/>
      <c r="G17" s="853"/>
      <c r="H17" s="853"/>
      <c r="I17" s="854"/>
      <c r="J17" s="798">
        <f t="shared" si="2"/>
        <v>3</v>
      </c>
      <c r="L17" s="1">
        <f>採点Qw1!D70</f>
        <v>3</v>
      </c>
      <c r="M17" s="1">
        <f t="shared" si="3"/>
        <v>1</v>
      </c>
      <c r="N17" s="1">
        <f t="shared" si="4"/>
        <v>3</v>
      </c>
      <c r="O17" s="567"/>
      <c r="P17" s="497"/>
      <c r="Q17" s="512"/>
      <c r="R17" s="512"/>
      <c r="S17" s="512"/>
      <c r="T17" s="512"/>
      <c r="U17" s="512"/>
      <c r="V17" s="512">
        <f t="shared" si="1"/>
        <v>0</v>
      </c>
      <c r="AH17" s="512"/>
      <c r="AI17" s="512"/>
      <c r="AJ17" s="512">
        <v>1</v>
      </c>
      <c r="AK17" s="512">
        <v>1</v>
      </c>
      <c r="AL17" s="512" t="str">
        <f t="shared" si="6"/>
        <v>-</v>
      </c>
      <c r="AM17" s="512" t="str">
        <f t="shared" si="7"/>
        <v>-</v>
      </c>
      <c r="AN17" s="512">
        <f t="shared" si="8"/>
        <v>3</v>
      </c>
      <c r="AO17" s="512">
        <f t="shared" si="9"/>
        <v>3</v>
      </c>
    </row>
    <row r="18" spans="2:41" ht="16.5" customHeight="1">
      <c r="B18" s="541"/>
      <c r="C18" s="872" t="s">
        <v>685</v>
      </c>
      <c r="D18" s="712" t="s">
        <v>416</v>
      </c>
      <c r="E18" s="852"/>
      <c r="F18" s="853"/>
      <c r="G18" s="853"/>
      <c r="H18" s="853"/>
      <c r="I18" s="854"/>
      <c r="J18" s="798" t="str">
        <f>N18</f>
        <v>-</v>
      </c>
      <c r="L18" s="1">
        <f>採点Qw1!D89</f>
        <v>3</v>
      </c>
      <c r="M18" s="1">
        <f t="shared" si="3"/>
        <v>0</v>
      </c>
      <c r="N18" s="1" t="str">
        <f t="shared" si="4"/>
        <v>-</v>
      </c>
      <c r="O18" s="567"/>
      <c r="P18" s="497"/>
      <c r="Q18" s="512"/>
      <c r="R18" s="512"/>
      <c r="S18" s="512">
        <v>1</v>
      </c>
      <c r="T18" s="512"/>
      <c r="U18" s="512"/>
      <c r="V18" s="512">
        <f t="shared" si="1"/>
        <v>1</v>
      </c>
      <c r="AH18" s="512">
        <v>1</v>
      </c>
      <c r="AI18" s="512"/>
      <c r="AJ18" s="512">
        <v>1</v>
      </c>
      <c r="AK18" s="512">
        <v>1</v>
      </c>
      <c r="AL18" s="512" t="str">
        <f t="shared" si="6"/>
        <v>-</v>
      </c>
      <c r="AM18" s="512" t="str">
        <f t="shared" si="7"/>
        <v>-</v>
      </c>
      <c r="AN18" s="512" t="str">
        <f t="shared" si="8"/>
        <v>-</v>
      </c>
      <c r="AO18" s="512" t="str">
        <f t="shared" si="9"/>
        <v>-</v>
      </c>
    </row>
    <row r="19" spans="2:41" ht="16.5" customHeight="1">
      <c r="B19" s="541"/>
      <c r="C19" s="871"/>
      <c r="D19" s="712" t="s">
        <v>417</v>
      </c>
      <c r="E19" s="852"/>
      <c r="F19" s="853"/>
      <c r="G19" s="853"/>
      <c r="H19" s="853"/>
      <c r="I19" s="854"/>
      <c r="J19" s="798" t="str">
        <f t="shared" si="2"/>
        <v>-</v>
      </c>
      <c r="L19" s="1">
        <f>採点Qw1!D98</f>
        <v>3</v>
      </c>
      <c r="M19" s="1">
        <f t="shared" si="3"/>
        <v>0</v>
      </c>
      <c r="N19" s="1" t="str">
        <f t="shared" si="4"/>
        <v>-</v>
      </c>
      <c r="O19" s="567"/>
      <c r="P19" s="497"/>
      <c r="Q19" s="512"/>
      <c r="R19" s="512"/>
      <c r="S19" s="512">
        <v>1</v>
      </c>
      <c r="T19" s="512"/>
      <c r="U19" s="512"/>
      <c r="V19" s="512">
        <f t="shared" si="1"/>
        <v>1</v>
      </c>
      <c r="AH19" s="512">
        <v>1</v>
      </c>
      <c r="AI19" s="512"/>
      <c r="AJ19" s="512">
        <v>1</v>
      </c>
      <c r="AK19" s="512">
        <v>1</v>
      </c>
      <c r="AL19" s="512" t="str">
        <f t="shared" si="6"/>
        <v>-</v>
      </c>
      <c r="AM19" s="512" t="str">
        <f t="shared" si="7"/>
        <v>-</v>
      </c>
      <c r="AN19" s="512" t="str">
        <f t="shared" si="8"/>
        <v>-</v>
      </c>
      <c r="AO19" s="512" t="str">
        <f t="shared" si="9"/>
        <v>-</v>
      </c>
    </row>
    <row r="20" spans="2:41" ht="16.5" customHeight="1">
      <c r="B20" s="541"/>
      <c r="C20" s="509" t="s">
        <v>686</v>
      </c>
      <c r="D20" s="564"/>
      <c r="E20" s="852"/>
      <c r="F20" s="853"/>
      <c r="G20" s="853"/>
      <c r="H20" s="853"/>
      <c r="I20" s="854"/>
      <c r="J20" s="798" t="str">
        <f t="shared" si="2"/>
        <v>-</v>
      </c>
      <c r="L20" s="1">
        <f>採点Qw1!D116</f>
        <v>3</v>
      </c>
      <c r="M20" s="1">
        <f t="shared" si="3"/>
        <v>0</v>
      </c>
      <c r="N20" s="1" t="str">
        <f t="shared" si="4"/>
        <v>-</v>
      </c>
      <c r="O20" s="567"/>
      <c r="P20" s="497"/>
      <c r="Q20" s="512"/>
      <c r="R20" s="512"/>
      <c r="S20" s="512">
        <v>1</v>
      </c>
      <c r="T20" s="512"/>
      <c r="U20" s="512"/>
      <c r="V20" s="512">
        <f t="shared" si="1"/>
        <v>1</v>
      </c>
      <c r="AH20" s="512">
        <v>1</v>
      </c>
      <c r="AI20" s="512"/>
      <c r="AJ20" s="512"/>
      <c r="AK20" s="512"/>
      <c r="AL20" s="512" t="str">
        <f t="shared" si="6"/>
        <v>-</v>
      </c>
      <c r="AM20" s="512" t="str">
        <f t="shared" si="7"/>
        <v>-</v>
      </c>
      <c r="AN20" s="512" t="str">
        <f t="shared" si="8"/>
        <v>-</v>
      </c>
      <c r="AO20" s="512" t="str">
        <f t="shared" si="9"/>
        <v>-</v>
      </c>
    </row>
    <row r="21" spans="2:41" ht="16.5" customHeight="1">
      <c r="B21" s="542"/>
      <c r="C21" s="509" t="s">
        <v>687</v>
      </c>
      <c r="D21" s="564"/>
      <c r="E21" s="852"/>
      <c r="F21" s="853"/>
      <c r="G21" s="853"/>
      <c r="H21" s="853"/>
      <c r="I21" s="854"/>
      <c r="J21" s="513">
        <f t="shared" si="2"/>
        <v>3</v>
      </c>
      <c r="L21" s="1">
        <f>採点Qw1!D125</f>
        <v>3</v>
      </c>
      <c r="M21" s="1">
        <f t="shared" si="3"/>
        <v>1</v>
      </c>
      <c r="N21" s="1">
        <f t="shared" si="4"/>
        <v>3</v>
      </c>
      <c r="O21" s="567"/>
      <c r="P21" s="497"/>
      <c r="Q21" s="512"/>
      <c r="R21" s="512"/>
      <c r="S21" s="512"/>
      <c r="T21" s="512"/>
      <c r="U21" s="512"/>
      <c r="V21" s="512">
        <f t="shared" si="1"/>
        <v>0</v>
      </c>
      <c r="AH21" s="512"/>
      <c r="AI21" s="512">
        <v>1</v>
      </c>
      <c r="AJ21" s="512"/>
      <c r="AK21" s="512">
        <v>1</v>
      </c>
      <c r="AL21" s="512" t="str">
        <f t="shared" si="6"/>
        <v>-</v>
      </c>
      <c r="AM21" s="512">
        <f t="shared" si="7"/>
        <v>3</v>
      </c>
      <c r="AN21" s="512" t="str">
        <f t="shared" si="8"/>
        <v>-</v>
      </c>
      <c r="AO21" s="512">
        <f t="shared" si="9"/>
        <v>3</v>
      </c>
    </row>
    <row r="22" spans="2:41" ht="16.5" customHeight="1">
      <c r="B22" s="543">
        <v>2</v>
      </c>
      <c r="C22" s="536" t="s">
        <v>172</v>
      </c>
      <c r="D22" s="713"/>
      <c r="E22" s="647"/>
      <c r="F22" s="648"/>
      <c r="G22" s="648"/>
      <c r="H22" s="648"/>
      <c r="I22" s="649"/>
      <c r="J22" s="569">
        <f>IFERROR(ROUNDDOWN(O22,1),0)</f>
        <v>3</v>
      </c>
      <c r="L22" s="1"/>
      <c r="M22" s="1">
        <f t="shared" si="3"/>
        <v>1</v>
      </c>
      <c r="N22" s="1" t="str">
        <f t="shared" si="4"/>
        <v>-</v>
      </c>
      <c r="O22" s="567">
        <f>IFERROR(AVERAGE(N23:N24),"-")</f>
        <v>3</v>
      </c>
      <c r="P22" s="497"/>
      <c r="Q22" s="512"/>
      <c r="R22" s="512"/>
      <c r="S22" s="512"/>
      <c r="T22" s="512"/>
      <c r="U22" s="512"/>
      <c r="V22" s="512">
        <f t="shared" si="1"/>
        <v>0</v>
      </c>
      <c r="AH22" s="588"/>
      <c r="AI22" s="588"/>
      <c r="AJ22" s="588"/>
      <c r="AK22" s="588"/>
      <c r="AL22" s="512" t="str">
        <f t="shared" si="6"/>
        <v>-</v>
      </c>
      <c r="AM22" s="512" t="str">
        <f t="shared" si="7"/>
        <v>-</v>
      </c>
      <c r="AN22" s="512" t="str">
        <f t="shared" si="8"/>
        <v>-</v>
      </c>
      <c r="AO22" s="512" t="str">
        <f t="shared" si="9"/>
        <v>-</v>
      </c>
    </row>
    <row r="23" spans="2:41" ht="16.5" customHeight="1">
      <c r="B23" s="541"/>
      <c r="C23" s="509" t="s">
        <v>688</v>
      </c>
      <c r="D23" s="564"/>
      <c r="E23" s="852"/>
      <c r="F23" s="853"/>
      <c r="G23" s="853"/>
      <c r="H23" s="853"/>
      <c r="I23" s="854"/>
      <c r="J23" s="798">
        <f t="shared" si="2"/>
        <v>3</v>
      </c>
      <c r="L23" s="1">
        <f>採点Qw1!D146</f>
        <v>3</v>
      </c>
      <c r="M23" s="1">
        <f t="shared" si="3"/>
        <v>1</v>
      </c>
      <c r="N23" s="1">
        <f t="shared" si="4"/>
        <v>3</v>
      </c>
      <c r="O23" s="567"/>
      <c r="P23" s="497"/>
      <c r="Q23" s="512"/>
      <c r="R23" s="512"/>
      <c r="S23" s="512"/>
      <c r="T23" s="512"/>
      <c r="U23" s="512"/>
      <c r="V23" s="512">
        <f t="shared" si="1"/>
        <v>0</v>
      </c>
      <c r="AH23" s="512">
        <v>1</v>
      </c>
      <c r="AI23" s="512"/>
      <c r="AJ23" s="512"/>
      <c r="AK23" s="512"/>
      <c r="AL23" s="512">
        <f t="shared" si="6"/>
        <v>3</v>
      </c>
      <c r="AM23" s="512" t="str">
        <f t="shared" si="7"/>
        <v>-</v>
      </c>
      <c r="AN23" s="512" t="str">
        <f t="shared" si="8"/>
        <v>-</v>
      </c>
      <c r="AO23" s="512" t="str">
        <f t="shared" si="9"/>
        <v>-</v>
      </c>
    </row>
    <row r="24" spans="2:41" ht="16.5" customHeight="1">
      <c r="B24" s="544"/>
      <c r="C24" s="509" t="s">
        <v>689</v>
      </c>
      <c r="D24" s="564"/>
      <c r="E24" s="852"/>
      <c r="F24" s="853"/>
      <c r="G24" s="853"/>
      <c r="H24" s="853"/>
      <c r="I24" s="854"/>
      <c r="J24" s="798">
        <f t="shared" si="2"/>
        <v>3</v>
      </c>
      <c r="L24" s="1">
        <f>採点Qw1!D155</f>
        <v>3</v>
      </c>
      <c r="M24" s="1">
        <f t="shared" si="3"/>
        <v>1</v>
      </c>
      <c r="N24" s="1">
        <f t="shared" si="4"/>
        <v>3</v>
      </c>
      <c r="O24" s="567"/>
      <c r="P24" s="497"/>
      <c r="Q24" s="512"/>
      <c r="R24" s="512"/>
      <c r="S24" s="512"/>
      <c r="T24" s="512"/>
      <c r="U24" s="512"/>
      <c r="V24" s="512">
        <f t="shared" si="1"/>
        <v>0</v>
      </c>
      <c r="AH24" s="512">
        <v>1</v>
      </c>
      <c r="AI24" s="512"/>
      <c r="AJ24" s="512"/>
      <c r="AK24" s="512"/>
      <c r="AL24" s="512">
        <f t="shared" si="6"/>
        <v>3</v>
      </c>
      <c r="AM24" s="512" t="str">
        <f t="shared" si="7"/>
        <v>-</v>
      </c>
      <c r="AN24" s="512" t="str">
        <f t="shared" si="8"/>
        <v>-</v>
      </c>
      <c r="AO24" s="512" t="str">
        <f t="shared" si="9"/>
        <v>-</v>
      </c>
    </row>
    <row r="25" spans="2:41" ht="16.5" customHeight="1">
      <c r="B25" s="545">
        <v>3</v>
      </c>
      <c r="C25" s="535" t="s">
        <v>146</v>
      </c>
      <c r="D25" s="714"/>
      <c r="E25" s="647"/>
      <c r="F25" s="648"/>
      <c r="G25" s="648"/>
      <c r="H25" s="648"/>
      <c r="I25" s="649"/>
      <c r="J25" s="569">
        <f>IFERROR(ROUNDDOWN(O25,1),0)</f>
        <v>3</v>
      </c>
      <c r="L25" s="1"/>
      <c r="M25" s="1">
        <f t="shared" si="3"/>
        <v>1</v>
      </c>
      <c r="N25" s="1" t="str">
        <f t="shared" si="4"/>
        <v>-</v>
      </c>
      <c r="O25" s="567">
        <f>IFERROR(AVERAGE(N26:N29),"-")</f>
        <v>3</v>
      </c>
      <c r="P25" s="497"/>
      <c r="Q25" s="512"/>
      <c r="R25" s="512"/>
      <c r="S25" s="512"/>
      <c r="T25" s="512"/>
      <c r="U25" s="512"/>
      <c r="V25" s="512">
        <f t="shared" si="1"/>
        <v>0</v>
      </c>
      <c r="AH25" s="588"/>
      <c r="AI25" s="588"/>
      <c r="AJ25" s="588"/>
      <c r="AK25" s="588"/>
      <c r="AL25" s="512" t="str">
        <f t="shared" si="6"/>
        <v>-</v>
      </c>
      <c r="AM25" s="512" t="str">
        <f t="shared" si="7"/>
        <v>-</v>
      </c>
      <c r="AN25" s="512" t="str">
        <f t="shared" si="8"/>
        <v>-</v>
      </c>
      <c r="AO25" s="512" t="str">
        <f t="shared" si="9"/>
        <v>-</v>
      </c>
    </row>
    <row r="26" spans="2:41" ht="16.5" customHeight="1">
      <c r="B26" s="546"/>
      <c r="C26" s="509" t="s">
        <v>690</v>
      </c>
      <c r="D26" s="564"/>
      <c r="E26" s="852"/>
      <c r="F26" s="853"/>
      <c r="G26" s="853"/>
      <c r="H26" s="853"/>
      <c r="I26" s="854"/>
      <c r="J26" s="798">
        <f t="shared" si="2"/>
        <v>3</v>
      </c>
      <c r="L26" s="1">
        <f>採点Qw1!D166</f>
        <v>3</v>
      </c>
      <c r="M26" s="1">
        <f t="shared" si="3"/>
        <v>1</v>
      </c>
      <c r="N26" s="1">
        <f t="shared" si="4"/>
        <v>3</v>
      </c>
      <c r="O26" s="567"/>
      <c r="P26" s="497"/>
      <c r="Q26" s="512"/>
      <c r="R26" s="512"/>
      <c r="S26" s="512"/>
      <c r="T26" s="512"/>
      <c r="U26" s="512"/>
      <c r="V26" s="512">
        <f t="shared" si="1"/>
        <v>0</v>
      </c>
      <c r="AH26" s="512"/>
      <c r="AI26" s="512">
        <v>1</v>
      </c>
      <c r="AJ26" s="512"/>
      <c r="AK26" s="512"/>
      <c r="AL26" s="512" t="str">
        <f t="shared" si="6"/>
        <v>-</v>
      </c>
      <c r="AM26" s="512">
        <f t="shared" si="7"/>
        <v>3</v>
      </c>
      <c r="AN26" s="512" t="str">
        <f t="shared" si="8"/>
        <v>-</v>
      </c>
      <c r="AO26" s="512" t="str">
        <f t="shared" si="9"/>
        <v>-</v>
      </c>
    </row>
    <row r="27" spans="2:41" ht="16.5" customHeight="1">
      <c r="B27" s="546"/>
      <c r="C27" s="870" t="s">
        <v>691</v>
      </c>
      <c r="D27" s="574" t="s">
        <v>418</v>
      </c>
      <c r="E27" s="852"/>
      <c r="F27" s="853"/>
      <c r="G27" s="853"/>
      <c r="H27" s="853"/>
      <c r="I27" s="854"/>
      <c r="J27" s="798">
        <f t="shared" si="2"/>
        <v>3</v>
      </c>
      <c r="L27" s="1">
        <f>採点Qw1!D176</f>
        <v>3</v>
      </c>
      <c r="M27" s="1">
        <f t="shared" si="3"/>
        <v>1</v>
      </c>
      <c r="N27" s="1">
        <f t="shared" si="4"/>
        <v>3</v>
      </c>
      <c r="O27" s="567"/>
      <c r="P27" s="497"/>
      <c r="Q27" s="512"/>
      <c r="R27" s="512"/>
      <c r="S27" s="512"/>
      <c r="T27" s="512"/>
      <c r="U27" s="512"/>
      <c r="V27" s="512">
        <f t="shared" si="1"/>
        <v>0</v>
      </c>
      <c r="AH27" s="512">
        <v>1</v>
      </c>
      <c r="AI27" s="512"/>
      <c r="AJ27" s="512"/>
      <c r="AK27" s="512"/>
      <c r="AL27" s="512">
        <f t="shared" si="6"/>
        <v>3</v>
      </c>
      <c r="AM27" s="512" t="str">
        <f t="shared" si="7"/>
        <v>-</v>
      </c>
      <c r="AN27" s="512" t="str">
        <f t="shared" si="8"/>
        <v>-</v>
      </c>
      <c r="AO27" s="512" t="str">
        <f t="shared" si="9"/>
        <v>-</v>
      </c>
    </row>
    <row r="28" spans="2:41" ht="16.5" customHeight="1">
      <c r="B28" s="546"/>
      <c r="C28" s="871"/>
      <c r="D28" s="715" t="s">
        <v>419</v>
      </c>
      <c r="E28" s="852"/>
      <c r="F28" s="853"/>
      <c r="G28" s="853"/>
      <c r="H28" s="853"/>
      <c r="I28" s="854"/>
      <c r="J28" s="798">
        <f t="shared" si="2"/>
        <v>3</v>
      </c>
      <c r="L28" s="1">
        <f>採点Qw1!D185</f>
        <v>3</v>
      </c>
      <c r="M28" s="1">
        <f t="shared" si="3"/>
        <v>1</v>
      </c>
      <c r="N28" s="1">
        <f t="shared" si="4"/>
        <v>3</v>
      </c>
      <c r="O28" s="567"/>
      <c r="P28" s="497"/>
      <c r="Q28" s="512"/>
      <c r="R28" s="512"/>
      <c r="S28" s="512"/>
      <c r="T28" s="512"/>
      <c r="U28" s="512"/>
      <c r="V28" s="512">
        <f t="shared" si="1"/>
        <v>0</v>
      </c>
      <c r="AH28" s="512">
        <v>1</v>
      </c>
      <c r="AI28" s="512"/>
      <c r="AJ28" s="512"/>
      <c r="AK28" s="512"/>
      <c r="AL28" s="512">
        <f t="shared" si="6"/>
        <v>3</v>
      </c>
      <c r="AM28" s="512" t="str">
        <f t="shared" si="7"/>
        <v>-</v>
      </c>
      <c r="AN28" s="512" t="str">
        <f t="shared" si="8"/>
        <v>-</v>
      </c>
      <c r="AO28" s="512" t="str">
        <f t="shared" si="9"/>
        <v>-</v>
      </c>
    </row>
    <row r="29" spans="2:41" ht="16.5" customHeight="1">
      <c r="B29" s="547"/>
      <c r="C29" s="509" t="s">
        <v>692</v>
      </c>
      <c r="D29" s="564"/>
      <c r="E29" s="852"/>
      <c r="F29" s="853"/>
      <c r="G29" s="853"/>
      <c r="H29" s="853"/>
      <c r="I29" s="854"/>
      <c r="J29" s="798">
        <f t="shared" si="2"/>
        <v>3</v>
      </c>
      <c r="L29" s="1">
        <f>採点Qw1!D194</f>
        <v>3</v>
      </c>
      <c r="M29" s="1">
        <f t="shared" si="3"/>
        <v>1</v>
      </c>
      <c r="N29" s="1">
        <f t="shared" si="4"/>
        <v>3</v>
      </c>
      <c r="O29" s="567"/>
      <c r="P29" s="497"/>
      <c r="Q29" s="512"/>
      <c r="R29" s="512"/>
      <c r="S29" s="512"/>
      <c r="T29" s="512"/>
      <c r="U29" s="512"/>
      <c r="V29" s="512">
        <f t="shared" si="1"/>
        <v>0</v>
      </c>
      <c r="AH29" s="512">
        <v>1</v>
      </c>
      <c r="AI29" s="512"/>
      <c r="AJ29" s="512"/>
      <c r="AK29" s="512"/>
      <c r="AL29" s="512">
        <f t="shared" si="6"/>
        <v>3</v>
      </c>
      <c r="AM29" s="512" t="str">
        <f t="shared" si="7"/>
        <v>-</v>
      </c>
      <c r="AN29" s="512" t="str">
        <f t="shared" si="8"/>
        <v>-</v>
      </c>
      <c r="AO29" s="512" t="str">
        <f t="shared" si="9"/>
        <v>-</v>
      </c>
    </row>
    <row r="30" spans="2:41" ht="16.5" customHeight="1">
      <c r="B30" s="545">
        <v>4</v>
      </c>
      <c r="C30" s="535" t="s">
        <v>420</v>
      </c>
      <c r="D30" s="713"/>
      <c r="E30" s="647"/>
      <c r="F30" s="648"/>
      <c r="G30" s="648"/>
      <c r="H30" s="648"/>
      <c r="I30" s="649"/>
      <c r="J30" s="569">
        <f>IFERROR(ROUNDDOWN(O30,1),0)</f>
        <v>2.6</v>
      </c>
      <c r="L30" s="1"/>
      <c r="M30" s="1">
        <f t="shared" si="3"/>
        <v>1</v>
      </c>
      <c r="N30" s="1" t="str">
        <f t="shared" si="4"/>
        <v>-</v>
      </c>
      <c r="O30" s="567">
        <f>IFERROR(AVERAGE(N31:N36),"-")</f>
        <v>2.6666666666666665</v>
      </c>
      <c r="P30" s="497"/>
      <c r="Q30" s="512"/>
      <c r="R30" s="512"/>
      <c r="S30" s="512"/>
      <c r="T30" s="512"/>
      <c r="U30" s="512"/>
      <c r="V30" s="512">
        <f t="shared" si="1"/>
        <v>0</v>
      </c>
      <c r="AH30" s="588"/>
      <c r="AI30" s="588"/>
      <c r="AJ30" s="588"/>
      <c r="AK30" s="588"/>
      <c r="AL30" s="512" t="str">
        <f t="shared" si="6"/>
        <v>-</v>
      </c>
      <c r="AM30" s="512" t="str">
        <f t="shared" si="7"/>
        <v>-</v>
      </c>
      <c r="AN30" s="512" t="str">
        <f t="shared" si="8"/>
        <v>-</v>
      </c>
      <c r="AO30" s="512" t="str">
        <f t="shared" si="9"/>
        <v>-</v>
      </c>
    </row>
    <row r="31" spans="2:41" ht="16.5" customHeight="1">
      <c r="B31" s="546"/>
      <c r="C31" s="509" t="s">
        <v>693</v>
      </c>
      <c r="D31" s="564"/>
      <c r="E31" s="852"/>
      <c r="F31" s="853"/>
      <c r="G31" s="853"/>
      <c r="H31" s="853"/>
      <c r="I31" s="854"/>
      <c r="J31" s="798">
        <f t="shared" si="2"/>
        <v>1</v>
      </c>
      <c r="L31" s="1">
        <f>採点Qw1!D204</f>
        <v>1</v>
      </c>
      <c r="M31" s="1">
        <f t="shared" si="3"/>
        <v>1</v>
      </c>
      <c r="N31" s="1">
        <f t="shared" si="4"/>
        <v>1</v>
      </c>
      <c r="O31" s="567"/>
      <c r="P31" s="497"/>
      <c r="Q31" s="512"/>
      <c r="R31" s="512"/>
      <c r="S31" s="512"/>
      <c r="T31" s="512"/>
      <c r="U31" s="512"/>
      <c r="V31" s="512">
        <f t="shared" si="1"/>
        <v>0</v>
      </c>
      <c r="AH31" s="512">
        <v>1</v>
      </c>
      <c r="AI31" s="512"/>
      <c r="AJ31" s="512"/>
      <c r="AK31" s="512"/>
      <c r="AL31" s="512">
        <f t="shared" si="6"/>
        <v>1</v>
      </c>
      <c r="AM31" s="512" t="str">
        <f t="shared" si="7"/>
        <v>-</v>
      </c>
      <c r="AN31" s="512" t="str">
        <f t="shared" si="8"/>
        <v>-</v>
      </c>
      <c r="AO31" s="512" t="str">
        <f t="shared" si="9"/>
        <v>-</v>
      </c>
    </row>
    <row r="32" spans="2:41" ht="16.5" customHeight="1">
      <c r="B32" s="546"/>
      <c r="C32" s="870" t="s">
        <v>694</v>
      </c>
      <c r="D32" s="711" t="s">
        <v>673</v>
      </c>
      <c r="E32" s="852"/>
      <c r="F32" s="853"/>
      <c r="G32" s="853"/>
      <c r="H32" s="853"/>
      <c r="I32" s="854"/>
      <c r="J32" s="798">
        <f t="shared" si="2"/>
        <v>3</v>
      </c>
      <c r="L32" s="1">
        <f>採点Qw1!D224</f>
        <v>3</v>
      </c>
      <c r="M32" s="1">
        <f t="shared" si="3"/>
        <v>1</v>
      </c>
      <c r="N32" s="1">
        <f t="shared" si="4"/>
        <v>3</v>
      </c>
      <c r="O32" s="567"/>
      <c r="P32" s="497"/>
      <c r="Q32" s="512"/>
      <c r="R32" s="512"/>
      <c r="S32" s="512"/>
      <c r="T32" s="512"/>
      <c r="U32" s="512"/>
      <c r="V32" s="512">
        <f t="shared" si="1"/>
        <v>0</v>
      </c>
      <c r="AH32" s="512">
        <v>1</v>
      </c>
      <c r="AI32" s="512"/>
      <c r="AJ32" s="512"/>
      <c r="AK32" s="512"/>
      <c r="AL32" s="512">
        <f t="shared" si="6"/>
        <v>3</v>
      </c>
      <c r="AM32" s="512" t="str">
        <f t="shared" si="7"/>
        <v>-</v>
      </c>
      <c r="AN32" s="512" t="str">
        <f t="shared" si="8"/>
        <v>-</v>
      </c>
      <c r="AO32" s="512" t="str">
        <f t="shared" si="9"/>
        <v>-</v>
      </c>
    </row>
    <row r="33" spans="2:41" ht="16.5" customHeight="1">
      <c r="B33" s="546"/>
      <c r="C33" s="871"/>
      <c r="D33" s="711" t="s">
        <v>384</v>
      </c>
      <c r="E33" s="852"/>
      <c r="F33" s="853"/>
      <c r="G33" s="853"/>
      <c r="H33" s="853"/>
      <c r="I33" s="854"/>
      <c r="J33" s="798">
        <f t="shared" si="2"/>
        <v>3</v>
      </c>
      <c r="L33" s="1">
        <f>採点Qw1!D233</f>
        <v>3</v>
      </c>
      <c r="M33" s="1">
        <f t="shared" si="3"/>
        <v>1</v>
      </c>
      <c r="N33" s="1">
        <f t="shared" si="4"/>
        <v>3</v>
      </c>
      <c r="O33" s="567"/>
      <c r="P33" s="497"/>
      <c r="Q33" s="512"/>
      <c r="R33" s="512"/>
      <c r="S33" s="512"/>
      <c r="T33" s="512"/>
      <c r="U33" s="512"/>
      <c r="V33" s="512">
        <f t="shared" si="1"/>
        <v>0</v>
      </c>
      <c r="AH33" s="512">
        <v>1</v>
      </c>
      <c r="AI33" s="512"/>
      <c r="AJ33" s="512"/>
      <c r="AK33" s="512"/>
      <c r="AL33" s="512">
        <f t="shared" si="6"/>
        <v>3</v>
      </c>
      <c r="AM33" s="512" t="str">
        <f t="shared" si="7"/>
        <v>-</v>
      </c>
      <c r="AN33" s="512" t="str">
        <f t="shared" si="8"/>
        <v>-</v>
      </c>
      <c r="AO33" s="512" t="str">
        <f t="shared" si="9"/>
        <v>-</v>
      </c>
    </row>
    <row r="34" spans="2:41" ht="16.5" customHeight="1">
      <c r="B34" s="546"/>
      <c r="C34" s="860" t="s">
        <v>484</v>
      </c>
      <c r="D34" s="861"/>
      <c r="E34" s="852"/>
      <c r="F34" s="853"/>
      <c r="G34" s="853"/>
      <c r="H34" s="853"/>
      <c r="I34" s="854"/>
      <c r="J34" s="798">
        <f t="shared" si="2"/>
        <v>3</v>
      </c>
      <c r="L34" s="1">
        <f>採点Qw1!D242</f>
        <v>3</v>
      </c>
      <c r="M34" s="1">
        <f t="shared" si="3"/>
        <v>1</v>
      </c>
      <c r="N34" s="1">
        <f t="shared" si="4"/>
        <v>3</v>
      </c>
      <c r="O34" s="567"/>
      <c r="P34" s="497"/>
      <c r="Q34" s="512"/>
      <c r="R34" s="512"/>
      <c r="S34" s="512"/>
      <c r="T34" s="512"/>
      <c r="U34" s="512"/>
      <c r="V34" s="512">
        <f t="shared" si="1"/>
        <v>0</v>
      </c>
      <c r="AH34" s="512">
        <v>1</v>
      </c>
      <c r="AI34" s="512"/>
      <c r="AJ34" s="512"/>
      <c r="AK34" s="512"/>
      <c r="AL34" s="512">
        <f t="shared" si="6"/>
        <v>3</v>
      </c>
      <c r="AM34" s="512" t="str">
        <f t="shared" si="7"/>
        <v>-</v>
      </c>
      <c r="AN34" s="512" t="str">
        <f t="shared" si="8"/>
        <v>-</v>
      </c>
      <c r="AO34" s="512" t="str">
        <f t="shared" si="9"/>
        <v>-</v>
      </c>
    </row>
    <row r="35" spans="2:41" ht="16.5" customHeight="1">
      <c r="B35" s="546"/>
      <c r="C35" s="870" t="s">
        <v>491</v>
      </c>
      <c r="D35" s="563" t="s">
        <v>421</v>
      </c>
      <c r="E35" s="852"/>
      <c r="F35" s="853"/>
      <c r="G35" s="853"/>
      <c r="H35" s="853"/>
      <c r="I35" s="854"/>
      <c r="J35" s="798">
        <f t="shared" si="2"/>
        <v>3</v>
      </c>
      <c r="L35" s="1">
        <f>採点Qw1!D252</f>
        <v>3</v>
      </c>
      <c r="M35" s="1">
        <f t="shared" si="3"/>
        <v>1</v>
      </c>
      <c r="N35" s="1">
        <f t="shared" si="4"/>
        <v>3</v>
      </c>
      <c r="O35" s="567"/>
      <c r="P35" s="497"/>
      <c r="Q35" s="512"/>
      <c r="R35" s="512"/>
      <c r="S35" s="512"/>
      <c r="T35" s="512"/>
      <c r="U35" s="512"/>
      <c r="V35" s="512">
        <f t="shared" si="1"/>
        <v>0</v>
      </c>
      <c r="AH35" s="512">
        <v>1</v>
      </c>
      <c r="AI35" s="512"/>
      <c r="AJ35" s="512"/>
      <c r="AK35" s="512"/>
      <c r="AL35" s="512">
        <f t="shared" si="6"/>
        <v>3</v>
      </c>
      <c r="AM35" s="512" t="str">
        <f t="shared" si="7"/>
        <v>-</v>
      </c>
      <c r="AN35" s="512" t="str">
        <f t="shared" si="8"/>
        <v>-</v>
      </c>
      <c r="AO35" s="512" t="str">
        <f t="shared" si="9"/>
        <v>-</v>
      </c>
    </row>
    <row r="36" spans="2:41" ht="16.5" customHeight="1">
      <c r="B36" s="546"/>
      <c r="C36" s="871"/>
      <c r="D36" s="563" t="s">
        <v>422</v>
      </c>
      <c r="E36" s="852"/>
      <c r="F36" s="853"/>
      <c r="G36" s="853"/>
      <c r="H36" s="853"/>
      <c r="I36" s="854"/>
      <c r="J36" s="799">
        <f t="shared" si="2"/>
        <v>3</v>
      </c>
      <c r="L36" s="1">
        <f>採点Qw1!D261</f>
        <v>3</v>
      </c>
      <c r="M36" s="1">
        <f t="shared" si="3"/>
        <v>1</v>
      </c>
      <c r="N36" s="1">
        <f t="shared" si="4"/>
        <v>3</v>
      </c>
      <c r="O36" s="567"/>
      <c r="P36" s="497"/>
      <c r="Q36" s="512"/>
      <c r="R36" s="512"/>
      <c r="S36" s="512"/>
      <c r="T36" s="512"/>
      <c r="U36" s="512"/>
      <c r="V36" s="512">
        <f t="shared" si="1"/>
        <v>0</v>
      </c>
      <c r="AH36" s="512">
        <v>1</v>
      </c>
      <c r="AI36" s="512"/>
      <c r="AJ36" s="512"/>
      <c r="AK36" s="512"/>
      <c r="AL36" s="512">
        <f t="shared" si="6"/>
        <v>3</v>
      </c>
      <c r="AM36" s="512" t="str">
        <f t="shared" si="7"/>
        <v>-</v>
      </c>
      <c r="AN36" s="512" t="str">
        <f t="shared" si="8"/>
        <v>-</v>
      </c>
      <c r="AO36" s="512" t="str">
        <f t="shared" si="9"/>
        <v>-</v>
      </c>
    </row>
    <row r="37" spans="2:41" ht="16.5" customHeight="1">
      <c r="B37" s="545">
        <v>5</v>
      </c>
      <c r="C37" s="535" t="s">
        <v>423</v>
      </c>
      <c r="D37" s="565"/>
      <c r="E37" s="647"/>
      <c r="F37" s="648"/>
      <c r="G37" s="648"/>
      <c r="H37" s="648"/>
      <c r="I37" s="649"/>
      <c r="J37" s="569">
        <f>IFERROR(ROUNDDOWN(O37,1),0)</f>
        <v>2.7</v>
      </c>
      <c r="L37" s="1"/>
      <c r="M37" s="1">
        <f t="shared" si="3"/>
        <v>1</v>
      </c>
      <c r="N37" s="1" t="str">
        <f t="shared" si="4"/>
        <v>-</v>
      </c>
      <c r="O37" s="567">
        <f>IFERROR(AVERAGE(N38:N45),"-")</f>
        <v>2.7142857142857144</v>
      </c>
      <c r="P37" s="497"/>
      <c r="Q37" s="512"/>
      <c r="R37" s="512"/>
      <c r="S37" s="512"/>
      <c r="T37" s="512"/>
      <c r="U37" s="512"/>
      <c r="V37" s="512">
        <f t="shared" si="1"/>
        <v>0</v>
      </c>
      <c r="AH37" s="588"/>
      <c r="AI37" s="588"/>
      <c r="AJ37" s="588"/>
      <c r="AK37" s="588"/>
      <c r="AL37" s="512" t="str">
        <f t="shared" si="6"/>
        <v>-</v>
      </c>
      <c r="AM37" s="512" t="str">
        <f t="shared" si="7"/>
        <v>-</v>
      </c>
      <c r="AN37" s="512" t="str">
        <f t="shared" si="8"/>
        <v>-</v>
      </c>
      <c r="AO37" s="512" t="str">
        <f t="shared" si="9"/>
        <v>-</v>
      </c>
    </row>
    <row r="38" spans="2:41" ht="16.5" customHeight="1">
      <c r="B38" s="546"/>
      <c r="C38" s="860" t="s">
        <v>485</v>
      </c>
      <c r="D38" s="861"/>
      <c r="E38" s="852"/>
      <c r="F38" s="853"/>
      <c r="G38" s="853"/>
      <c r="H38" s="853"/>
      <c r="I38" s="854"/>
      <c r="J38" s="798">
        <f t="shared" si="2"/>
        <v>3</v>
      </c>
      <c r="L38" s="1">
        <f>採点Qw1!D271</f>
        <v>3</v>
      </c>
      <c r="M38" s="1">
        <f t="shared" si="3"/>
        <v>1</v>
      </c>
      <c r="N38" s="1">
        <f t="shared" si="4"/>
        <v>3</v>
      </c>
      <c r="O38" s="567"/>
      <c r="P38" s="497"/>
      <c r="Q38" s="512"/>
      <c r="R38" s="512"/>
      <c r="S38" s="512"/>
      <c r="T38" s="512"/>
      <c r="U38" s="512"/>
      <c r="V38" s="512">
        <f t="shared" si="1"/>
        <v>0</v>
      </c>
      <c r="AH38" s="512"/>
      <c r="AI38" s="512">
        <v>1</v>
      </c>
      <c r="AJ38" s="512">
        <v>1</v>
      </c>
      <c r="AK38" s="512"/>
      <c r="AL38" s="512" t="str">
        <f t="shared" si="6"/>
        <v>-</v>
      </c>
      <c r="AM38" s="512">
        <f t="shared" si="7"/>
        <v>3</v>
      </c>
      <c r="AN38" s="512">
        <f t="shared" si="8"/>
        <v>3</v>
      </c>
      <c r="AO38" s="512" t="str">
        <f t="shared" si="9"/>
        <v>-</v>
      </c>
    </row>
    <row r="39" spans="2:41" ht="16.5" customHeight="1">
      <c r="B39" s="546"/>
      <c r="C39" s="860" t="s">
        <v>492</v>
      </c>
      <c r="D39" s="861"/>
      <c r="E39" s="852"/>
      <c r="F39" s="853"/>
      <c r="G39" s="853"/>
      <c r="H39" s="853"/>
      <c r="I39" s="854"/>
      <c r="J39" s="801" t="str">
        <f t="shared" si="2"/>
        <v>-</v>
      </c>
      <c r="L39" s="1">
        <f>採点Qw1!D280</f>
        <v>3</v>
      </c>
      <c r="M39" s="1">
        <f t="shared" si="3"/>
        <v>0</v>
      </c>
      <c r="N39" s="1" t="str">
        <f t="shared" si="4"/>
        <v>-</v>
      </c>
      <c r="O39" s="567"/>
      <c r="P39" s="497"/>
      <c r="Q39" s="512"/>
      <c r="R39" s="512"/>
      <c r="S39" s="512">
        <v>1</v>
      </c>
      <c r="T39" s="512"/>
      <c r="U39" s="512"/>
      <c r="V39" s="512">
        <f t="shared" si="1"/>
        <v>1</v>
      </c>
      <c r="AH39" s="512"/>
      <c r="AI39" s="512">
        <v>1</v>
      </c>
      <c r="AJ39" s="512">
        <v>1</v>
      </c>
      <c r="AK39" s="512"/>
      <c r="AL39" s="512" t="str">
        <f t="shared" si="6"/>
        <v>-</v>
      </c>
      <c r="AM39" s="512" t="str">
        <f t="shared" si="7"/>
        <v>-</v>
      </c>
      <c r="AN39" s="512" t="str">
        <f t="shared" si="8"/>
        <v>-</v>
      </c>
      <c r="AO39" s="512" t="str">
        <f t="shared" si="9"/>
        <v>-</v>
      </c>
    </row>
    <row r="40" spans="2:41" ht="16.5" customHeight="1">
      <c r="B40" s="548"/>
      <c r="C40" s="860" t="s">
        <v>527</v>
      </c>
      <c r="D40" s="861"/>
      <c r="E40" s="852"/>
      <c r="F40" s="853"/>
      <c r="G40" s="853"/>
      <c r="H40" s="853"/>
      <c r="I40" s="854"/>
      <c r="J40" s="798">
        <f t="shared" si="2"/>
        <v>3</v>
      </c>
      <c r="L40" s="1">
        <f>採点Qw1!D289</f>
        <v>3</v>
      </c>
      <c r="M40" s="1">
        <f t="shared" si="3"/>
        <v>1</v>
      </c>
      <c r="N40" s="1">
        <f t="shared" si="4"/>
        <v>3</v>
      </c>
      <c r="O40" s="567"/>
      <c r="P40" s="497"/>
      <c r="Q40" s="512"/>
      <c r="R40" s="512"/>
      <c r="S40" s="512"/>
      <c r="T40" s="512"/>
      <c r="U40" s="512"/>
      <c r="V40" s="512">
        <f t="shared" ref="V40:V69" si="10">SUMPRODUCT($Q$8:$U$8,Q40:U40)</f>
        <v>0</v>
      </c>
      <c r="AH40" s="512"/>
      <c r="AI40" s="512">
        <v>1</v>
      </c>
      <c r="AJ40" s="512">
        <v>1</v>
      </c>
      <c r="AK40" s="512">
        <v>1</v>
      </c>
      <c r="AL40" s="512" t="str">
        <f t="shared" si="6"/>
        <v>-</v>
      </c>
      <c r="AM40" s="512">
        <f t="shared" si="7"/>
        <v>3</v>
      </c>
      <c r="AN40" s="512">
        <f t="shared" si="8"/>
        <v>3</v>
      </c>
      <c r="AO40" s="512">
        <f t="shared" si="9"/>
        <v>3</v>
      </c>
    </row>
    <row r="41" spans="2:41" ht="16.5" customHeight="1">
      <c r="B41" s="548"/>
      <c r="C41" s="860" t="s">
        <v>486</v>
      </c>
      <c r="D41" s="861"/>
      <c r="E41" s="852"/>
      <c r="F41" s="853"/>
      <c r="G41" s="853"/>
      <c r="H41" s="853"/>
      <c r="I41" s="854"/>
      <c r="J41" s="798">
        <f t="shared" si="2"/>
        <v>3</v>
      </c>
      <c r="L41" s="1">
        <f>採点Qw1!D308</f>
        <v>3</v>
      </c>
      <c r="M41" s="1">
        <f t="shared" si="3"/>
        <v>1</v>
      </c>
      <c r="N41" s="1">
        <f t="shared" si="4"/>
        <v>3</v>
      </c>
      <c r="O41" s="567"/>
      <c r="P41" s="497"/>
      <c r="Q41" s="512"/>
      <c r="R41" s="512"/>
      <c r="S41" s="512"/>
      <c r="T41" s="512"/>
      <c r="U41" s="512"/>
      <c r="V41" s="512">
        <f t="shared" si="10"/>
        <v>0</v>
      </c>
      <c r="AH41" s="512"/>
      <c r="AI41" s="512"/>
      <c r="AJ41" s="512">
        <v>1</v>
      </c>
      <c r="AK41" s="512"/>
      <c r="AL41" s="512" t="str">
        <f t="shared" si="6"/>
        <v>-</v>
      </c>
      <c r="AM41" s="512" t="str">
        <f t="shared" si="7"/>
        <v>-</v>
      </c>
      <c r="AN41" s="512">
        <f t="shared" si="8"/>
        <v>3</v>
      </c>
      <c r="AO41" s="512" t="str">
        <f t="shared" si="9"/>
        <v>-</v>
      </c>
    </row>
    <row r="42" spans="2:41" ht="16.5" customHeight="1">
      <c r="B42" s="548"/>
      <c r="C42" s="860" t="s">
        <v>493</v>
      </c>
      <c r="D42" s="861"/>
      <c r="E42" s="852"/>
      <c r="F42" s="853"/>
      <c r="G42" s="853"/>
      <c r="H42" s="853"/>
      <c r="I42" s="854"/>
      <c r="J42" s="798">
        <f t="shared" si="2"/>
        <v>3</v>
      </c>
      <c r="L42" s="1">
        <f>採点Qw1!D329</f>
        <v>3</v>
      </c>
      <c r="M42" s="1">
        <f t="shared" si="3"/>
        <v>1</v>
      </c>
      <c r="N42" s="1">
        <f t="shared" si="4"/>
        <v>3</v>
      </c>
      <c r="O42" s="567"/>
      <c r="P42" s="497"/>
      <c r="Q42" s="512"/>
      <c r="R42" s="512"/>
      <c r="S42" s="512"/>
      <c r="T42" s="512"/>
      <c r="U42" s="512"/>
      <c r="V42" s="512">
        <f t="shared" si="10"/>
        <v>0</v>
      </c>
      <c r="AH42" s="512"/>
      <c r="AI42" s="512">
        <v>1</v>
      </c>
      <c r="AJ42" s="512"/>
      <c r="AK42" s="512"/>
      <c r="AL42" s="512" t="str">
        <f t="shared" si="6"/>
        <v>-</v>
      </c>
      <c r="AM42" s="512">
        <f t="shared" si="7"/>
        <v>3</v>
      </c>
      <c r="AN42" s="512" t="str">
        <f t="shared" si="8"/>
        <v>-</v>
      </c>
      <c r="AO42" s="512" t="str">
        <f t="shared" si="9"/>
        <v>-</v>
      </c>
    </row>
    <row r="43" spans="2:41" ht="16.5" customHeight="1">
      <c r="B43" s="543"/>
      <c r="C43" s="860" t="s">
        <v>494</v>
      </c>
      <c r="D43" s="861"/>
      <c r="E43" s="852"/>
      <c r="F43" s="853"/>
      <c r="G43" s="853"/>
      <c r="H43" s="853"/>
      <c r="I43" s="854"/>
      <c r="J43" s="798">
        <f t="shared" si="2"/>
        <v>1</v>
      </c>
      <c r="L43" s="1">
        <f>採点Qw1!D338</f>
        <v>1</v>
      </c>
      <c r="M43" s="1">
        <f t="shared" si="3"/>
        <v>1</v>
      </c>
      <c r="N43" s="1">
        <f t="shared" si="4"/>
        <v>1</v>
      </c>
      <c r="O43" s="567"/>
      <c r="P43" s="497"/>
      <c r="Q43" s="512"/>
      <c r="R43" s="512"/>
      <c r="S43" s="512"/>
      <c r="T43" s="512"/>
      <c r="U43" s="512"/>
      <c r="V43" s="512">
        <f t="shared" si="10"/>
        <v>0</v>
      </c>
      <c r="AH43" s="512"/>
      <c r="AI43" s="512">
        <v>1</v>
      </c>
      <c r="AJ43" s="512">
        <v>1</v>
      </c>
      <c r="AK43" s="512"/>
      <c r="AL43" s="512" t="str">
        <f t="shared" si="6"/>
        <v>-</v>
      </c>
      <c r="AM43" s="512">
        <f t="shared" si="7"/>
        <v>1</v>
      </c>
      <c r="AN43" s="512">
        <f t="shared" si="8"/>
        <v>1</v>
      </c>
      <c r="AO43" s="512" t="str">
        <f t="shared" si="9"/>
        <v>-</v>
      </c>
    </row>
    <row r="44" spans="2:41" ht="16.5" customHeight="1">
      <c r="B44" s="543"/>
      <c r="C44" s="860" t="s">
        <v>566</v>
      </c>
      <c r="D44" s="861"/>
      <c r="E44" s="852"/>
      <c r="F44" s="853"/>
      <c r="G44" s="853"/>
      <c r="H44" s="853"/>
      <c r="I44" s="854"/>
      <c r="J44" s="798">
        <f t="shared" si="2"/>
        <v>3</v>
      </c>
      <c r="L44" s="1">
        <f>採点Qw1!D348</f>
        <v>3</v>
      </c>
      <c r="M44" s="1">
        <f t="shared" ref="M44:M75" si="11">IF(V44&gt;0,0,1)</f>
        <v>1</v>
      </c>
      <c r="N44" s="1">
        <f t="shared" ref="N44:N75" si="12">IF(M44*L44=0,"-",M44*L44)</f>
        <v>3</v>
      </c>
      <c r="O44" s="567"/>
      <c r="P44" s="497"/>
      <c r="Q44" s="512"/>
      <c r="R44" s="512"/>
      <c r="S44" s="512"/>
      <c r="T44" s="512"/>
      <c r="U44" s="512"/>
      <c r="V44" s="512">
        <f t="shared" si="10"/>
        <v>0</v>
      </c>
      <c r="AH44" s="512"/>
      <c r="AI44" s="512">
        <v>1</v>
      </c>
      <c r="AJ44" s="512">
        <v>1</v>
      </c>
      <c r="AK44" s="512"/>
      <c r="AL44" s="512" t="str">
        <f t="shared" si="6"/>
        <v>-</v>
      </c>
      <c r="AM44" s="512">
        <f t="shared" si="7"/>
        <v>3</v>
      </c>
      <c r="AN44" s="512">
        <f t="shared" si="8"/>
        <v>3</v>
      </c>
      <c r="AO44" s="512" t="str">
        <f t="shared" si="9"/>
        <v>-</v>
      </c>
    </row>
    <row r="45" spans="2:41" ht="16.5" customHeight="1">
      <c r="B45" s="543"/>
      <c r="C45" s="860" t="s">
        <v>567</v>
      </c>
      <c r="D45" s="861"/>
      <c r="E45" s="852"/>
      <c r="F45" s="853"/>
      <c r="G45" s="853"/>
      <c r="H45" s="853"/>
      <c r="I45" s="854"/>
      <c r="J45" s="798">
        <f t="shared" si="2"/>
        <v>3</v>
      </c>
      <c r="L45" s="1">
        <f>採点Qw1!D358</f>
        <v>3</v>
      </c>
      <c r="M45" s="1">
        <f t="shared" si="11"/>
        <v>1</v>
      </c>
      <c r="N45" s="1">
        <f t="shared" si="12"/>
        <v>3</v>
      </c>
      <c r="O45" s="567"/>
      <c r="P45" s="497"/>
      <c r="Q45" s="512"/>
      <c r="R45" s="512"/>
      <c r="S45" s="512"/>
      <c r="T45" s="512"/>
      <c r="U45" s="512"/>
      <c r="V45" s="512">
        <f t="shared" si="10"/>
        <v>0</v>
      </c>
      <c r="AH45" s="512"/>
      <c r="AI45" s="512">
        <v>1</v>
      </c>
      <c r="AJ45" s="512"/>
      <c r="AK45" s="512">
        <v>1</v>
      </c>
      <c r="AL45" s="512" t="str">
        <f t="shared" si="6"/>
        <v>-</v>
      </c>
      <c r="AM45" s="512">
        <f t="shared" si="7"/>
        <v>3</v>
      </c>
      <c r="AN45" s="512" t="str">
        <f t="shared" si="8"/>
        <v>-</v>
      </c>
      <c r="AO45" s="512">
        <f t="shared" si="9"/>
        <v>3</v>
      </c>
    </row>
    <row r="46" spans="2:41" ht="16.5" customHeight="1">
      <c r="B46" s="545">
        <v>6</v>
      </c>
      <c r="C46" s="535" t="s">
        <v>424</v>
      </c>
      <c r="D46" s="559"/>
      <c r="E46" s="647"/>
      <c r="F46" s="648"/>
      <c r="G46" s="648"/>
      <c r="H46" s="648"/>
      <c r="I46" s="649"/>
      <c r="J46" s="569">
        <f>IFERROR(ROUNDDOWN(O46,1),0)</f>
        <v>3</v>
      </c>
      <c r="L46" s="1"/>
      <c r="M46" s="1">
        <f t="shared" si="11"/>
        <v>1</v>
      </c>
      <c r="N46" s="1" t="str">
        <f t="shared" si="12"/>
        <v>-</v>
      </c>
      <c r="O46" s="567">
        <f>IFERROR(AVERAGE(N47:N48),"-")</f>
        <v>3</v>
      </c>
      <c r="P46" s="497"/>
      <c r="Q46" s="512"/>
      <c r="R46" s="512"/>
      <c r="S46" s="512"/>
      <c r="T46" s="512"/>
      <c r="U46" s="512"/>
      <c r="V46" s="512">
        <f t="shared" si="10"/>
        <v>0</v>
      </c>
      <c r="AH46" s="588"/>
      <c r="AI46" s="588"/>
      <c r="AJ46" s="588"/>
      <c r="AK46" s="588"/>
      <c r="AL46" s="512" t="str">
        <f t="shared" si="6"/>
        <v>-</v>
      </c>
      <c r="AM46" s="512" t="str">
        <f t="shared" si="7"/>
        <v>-</v>
      </c>
      <c r="AN46" s="512" t="str">
        <f t="shared" si="8"/>
        <v>-</v>
      </c>
      <c r="AO46" s="512" t="str">
        <f t="shared" si="9"/>
        <v>-</v>
      </c>
    </row>
    <row r="47" spans="2:41" ht="16.5" customHeight="1">
      <c r="B47" s="541"/>
      <c r="C47" s="873" t="s">
        <v>564</v>
      </c>
      <c r="D47" s="874"/>
      <c r="E47" s="852"/>
      <c r="F47" s="853"/>
      <c r="G47" s="853"/>
      <c r="H47" s="853"/>
      <c r="I47" s="854"/>
      <c r="J47" s="798">
        <f t="shared" si="2"/>
        <v>3</v>
      </c>
      <c r="L47" s="1">
        <f>採点Qw1!D368</f>
        <v>3</v>
      </c>
      <c r="M47" s="1">
        <f t="shared" si="11"/>
        <v>1</v>
      </c>
      <c r="N47" s="1">
        <f t="shared" si="12"/>
        <v>3</v>
      </c>
      <c r="O47" s="567"/>
      <c r="P47" s="497"/>
      <c r="Q47" s="512"/>
      <c r="R47" s="512"/>
      <c r="S47" s="512"/>
      <c r="T47" s="512"/>
      <c r="U47" s="512"/>
      <c r="V47" s="512">
        <f t="shared" si="10"/>
        <v>0</v>
      </c>
      <c r="AH47" s="512">
        <v>1</v>
      </c>
      <c r="AI47" s="512"/>
      <c r="AJ47" s="512"/>
      <c r="AK47" s="512"/>
      <c r="AL47" s="512">
        <f t="shared" si="6"/>
        <v>3</v>
      </c>
      <c r="AM47" s="512" t="str">
        <f t="shared" si="7"/>
        <v>-</v>
      </c>
      <c r="AN47" s="512" t="str">
        <f t="shared" si="8"/>
        <v>-</v>
      </c>
      <c r="AO47" s="512" t="str">
        <f t="shared" si="9"/>
        <v>-</v>
      </c>
    </row>
    <row r="48" spans="2:41" ht="16.5" customHeight="1" thickBot="1">
      <c r="B48" s="541"/>
      <c r="C48" s="875" t="s">
        <v>565</v>
      </c>
      <c r="D48" s="876"/>
      <c r="E48" s="852"/>
      <c r="F48" s="853"/>
      <c r="G48" s="853"/>
      <c r="H48" s="853"/>
      <c r="I48" s="854"/>
      <c r="J48" s="799">
        <f t="shared" si="2"/>
        <v>3</v>
      </c>
      <c r="L48" s="1">
        <f>採点Qw1!D377</f>
        <v>3</v>
      </c>
      <c r="M48" s="1">
        <f t="shared" si="11"/>
        <v>1</v>
      </c>
      <c r="N48" s="1">
        <f t="shared" si="12"/>
        <v>3</v>
      </c>
      <c r="O48" s="567"/>
      <c r="P48" s="497"/>
      <c r="Q48" s="512"/>
      <c r="R48" s="512"/>
      <c r="S48" s="512"/>
      <c r="T48" s="512"/>
      <c r="U48" s="512"/>
      <c r="V48" s="512">
        <f t="shared" si="10"/>
        <v>0</v>
      </c>
      <c r="AH48" s="512">
        <v>1</v>
      </c>
      <c r="AI48" s="512"/>
      <c r="AJ48" s="512"/>
      <c r="AK48" s="512"/>
      <c r="AL48" s="512">
        <f t="shared" si="6"/>
        <v>3</v>
      </c>
      <c r="AM48" s="512" t="str">
        <f t="shared" si="7"/>
        <v>-</v>
      </c>
      <c r="AN48" s="512" t="str">
        <f t="shared" si="8"/>
        <v>-</v>
      </c>
      <c r="AO48" s="512" t="str">
        <f t="shared" si="9"/>
        <v>-</v>
      </c>
    </row>
    <row r="49" spans="2:41" ht="16.5" customHeight="1" thickBot="1">
      <c r="B49" s="628" t="s">
        <v>543</v>
      </c>
      <c r="C49" s="629"/>
      <c r="D49" s="630"/>
      <c r="E49" s="631"/>
      <c r="F49" s="632"/>
      <c r="G49" s="632"/>
      <c r="H49" s="632"/>
      <c r="I49" s="632"/>
      <c r="J49" s="633">
        <f>IFERROR(ROUNDDOWN(O49,1),0)</f>
        <v>3</v>
      </c>
      <c r="L49" s="1"/>
      <c r="M49" s="1">
        <f t="shared" si="11"/>
        <v>1</v>
      </c>
      <c r="N49" s="1" t="str">
        <f t="shared" si="12"/>
        <v>-</v>
      </c>
      <c r="O49" s="567">
        <f>AVERAGE(O50,O55)</f>
        <v>3</v>
      </c>
      <c r="P49" s="497"/>
      <c r="Q49" s="512"/>
      <c r="R49" s="512"/>
      <c r="S49" s="512"/>
      <c r="T49" s="512"/>
      <c r="U49" s="512"/>
      <c r="V49" s="512">
        <f t="shared" si="10"/>
        <v>0</v>
      </c>
      <c r="AH49" s="588"/>
      <c r="AI49" s="588"/>
      <c r="AJ49" s="588"/>
      <c r="AK49" s="588"/>
      <c r="AL49" s="512" t="str">
        <f t="shared" si="6"/>
        <v>-</v>
      </c>
      <c r="AM49" s="512" t="str">
        <f t="shared" si="7"/>
        <v>-</v>
      </c>
      <c r="AN49" s="512" t="str">
        <f t="shared" si="8"/>
        <v>-</v>
      </c>
      <c r="AO49" s="512" t="str">
        <f t="shared" si="9"/>
        <v>-</v>
      </c>
    </row>
    <row r="50" spans="2:41" ht="16.5" customHeight="1">
      <c r="B50" s="543">
        <v>1</v>
      </c>
      <c r="C50" s="536" t="s">
        <v>344</v>
      </c>
      <c r="D50" s="558"/>
      <c r="E50" s="858"/>
      <c r="F50" s="859"/>
      <c r="G50" s="859"/>
      <c r="H50" s="859"/>
      <c r="I50" s="859"/>
      <c r="J50" s="568">
        <f>IFERROR(ROUNDDOWN(O50,1),0)</f>
        <v>3</v>
      </c>
      <c r="L50" s="1"/>
      <c r="M50" s="1">
        <f t="shared" si="11"/>
        <v>1</v>
      </c>
      <c r="N50" s="1" t="str">
        <f t="shared" si="12"/>
        <v>-</v>
      </c>
      <c r="O50" s="567">
        <f>IFERROR(AVERAGE(N51:N54),"-")</f>
        <v>3</v>
      </c>
      <c r="P50" s="497"/>
      <c r="Q50" s="512"/>
      <c r="R50" s="512"/>
      <c r="S50" s="512"/>
      <c r="T50" s="512"/>
      <c r="U50" s="512"/>
      <c r="V50" s="512">
        <f t="shared" si="10"/>
        <v>0</v>
      </c>
      <c r="AH50" s="588"/>
      <c r="AI50" s="588"/>
      <c r="AJ50" s="588"/>
      <c r="AK50" s="588"/>
      <c r="AL50" s="512" t="str">
        <f t="shared" si="6"/>
        <v>-</v>
      </c>
      <c r="AM50" s="512" t="str">
        <f t="shared" si="7"/>
        <v>-</v>
      </c>
      <c r="AN50" s="512" t="str">
        <f t="shared" si="8"/>
        <v>-</v>
      </c>
      <c r="AO50" s="512" t="str">
        <f t="shared" si="9"/>
        <v>-</v>
      </c>
    </row>
    <row r="51" spans="2:41" ht="16.5" customHeight="1">
      <c r="B51" s="549"/>
      <c r="C51" s="860" t="s">
        <v>495</v>
      </c>
      <c r="D51" s="861"/>
      <c r="E51" s="852"/>
      <c r="F51" s="853"/>
      <c r="G51" s="853"/>
      <c r="H51" s="853"/>
      <c r="I51" s="854"/>
      <c r="J51" s="798">
        <f t="shared" si="2"/>
        <v>3</v>
      </c>
      <c r="L51" s="1">
        <f>採点Qw2!D8</f>
        <v>3</v>
      </c>
      <c r="M51" s="1">
        <f t="shared" si="11"/>
        <v>1</v>
      </c>
      <c r="N51" s="1">
        <f t="shared" si="12"/>
        <v>3</v>
      </c>
      <c r="O51" s="567"/>
      <c r="P51" s="497"/>
      <c r="Q51" s="512"/>
      <c r="R51" s="512"/>
      <c r="S51" s="512"/>
      <c r="T51" s="512"/>
      <c r="U51" s="512"/>
      <c r="V51" s="512">
        <f t="shared" si="10"/>
        <v>0</v>
      </c>
      <c r="AH51" s="512"/>
      <c r="AI51" s="512">
        <v>1</v>
      </c>
      <c r="AJ51" s="512"/>
      <c r="AK51" s="512"/>
      <c r="AL51" s="512" t="str">
        <f t="shared" si="6"/>
        <v>-</v>
      </c>
      <c r="AM51" s="512">
        <f t="shared" si="7"/>
        <v>3</v>
      </c>
      <c r="AN51" s="512" t="str">
        <f t="shared" si="8"/>
        <v>-</v>
      </c>
      <c r="AO51" s="512" t="str">
        <f t="shared" si="9"/>
        <v>-</v>
      </c>
    </row>
    <row r="52" spans="2:41" ht="16.5" customHeight="1">
      <c r="B52" s="549"/>
      <c r="C52" s="860" t="s">
        <v>496</v>
      </c>
      <c r="D52" s="861"/>
      <c r="E52" s="852"/>
      <c r="F52" s="853"/>
      <c r="G52" s="853"/>
      <c r="H52" s="853"/>
      <c r="I52" s="854"/>
      <c r="J52" s="798">
        <f t="shared" si="2"/>
        <v>3</v>
      </c>
      <c r="L52" s="1">
        <f>採点Qw2!D18</f>
        <v>3</v>
      </c>
      <c r="M52" s="1">
        <f t="shared" si="11"/>
        <v>1</v>
      </c>
      <c r="N52" s="1">
        <f t="shared" si="12"/>
        <v>3</v>
      </c>
      <c r="O52" s="567"/>
      <c r="P52" s="497"/>
      <c r="Q52" s="512"/>
      <c r="R52" s="512"/>
      <c r="S52" s="512"/>
      <c r="T52" s="512"/>
      <c r="U52" s="512"/>
      <c r="V52" s="512">
        <f t="shared" si="10"/>
        <v>0</v>
      </c>
      <c r="AH52" s="512"/>
      <c r="AI52" s="512"/>
      <c r="AJ52" s="512">
        <v>1</v>
      </c>
      <c r="AK52" s="512"/>
      <c r="AL52" s="512" t="str">
        <f t="shared" si="6"/>
        <v>-</v>
      </c>
      <c r="AM52" s="512" t="str">
        <f t="shared" si="7"/>
        <v>-</v>
      </c>
      <c r="AN52" s="512">
        <f t="shared" si="8"/>
        <v>3</v>
      </c>
      <c r="AO52" s="512" t="str">
        <f t="shared" si="9"/>
        <v>-</v>
      </c>
    </row>
    <row r="53" spans="2:41" ht="16.5" customHeight="1">
      <c r="B53" s="549"/>
      <c r="C53" s="860" t="s">
        <v>497</v>
      </c>
      <c r="D53" s="861"/>
      <c r="E53" s="852"/>
      <c r="F53" s="853"/>
      <c r="G53" s="853"/>
      <c r="H53" s="853"/>
      <c r="I53" s="854"/>
      <c r="J53" s="798">
        <f t="shared" si="2"/>
        <v>3</v>
      </c>
      <c r="L53" s="1">
        <f>採点Qw2!D41</f>
        <v>3</v>
      </c>
      <c r="M53" s="1">
        <f t="shared" si="11"/>
        <v>1</v>
      </c>
      <c r="N53" s="1">
        <f t="shared" si="12"/>
        <v>3</v>
      </c>
      <c r="O53" s="567"/>
      <c r="P53" s="497"/>
      <c r="Q53" s="512"/>
      <c r="R53" s="512"/>
      <c r="S53" s="512"/>
      <c r="T53" s="512"/>
      <c r="U53" s="512"/>
      <c r="V53" s="512">
        <f t="shared" si="10"/>
        <v>0</v>
      </c>
      <c r="AH53" s="512"/>
      <c r="AI53" s="512"/>
      <c r="AJ53" s="512"/>
      <c r="AK53" s="512">
        <v>1</v>
      </c>
      <c r="AL53" s="512" t="str">
        <f t="shared" si="6"/>
        <v>-</v>
      </c>
      <c r="AM53" s="512" t="str">
        <f t="shared" si="7"/>
        <v>-</v>
      </c>
      <c r="AN53" s="512" t="str">
        <f t="shared" si="8"/>
        <v>-</v>
      </c>
      <c r="AO53" s="512">
        <f t="shared" si="9"/>
        <v>3</v>
      </c>
    </row>
    <row r="54" spans="2:41" ht="16.5" customHeight="1">
      <c r="B54" s="550"/>
      <c r="C54" s="860" t="s">
        <v>478</v>
      </c>
      <c r="D54" s="861"/>
      <c r="E54" s="852"/>
      <c r="F54" s="853"/>
      <c r="G54" s="853"/>
      <c r="H54" s="853"/>
      <c r="I54" s="854"/>
      <c r="J54" s="798">
        <f t="shared" si="2"/>
        <v>3</v>
      </c>
      <c r="L54" s="1">
        <f>採点Qw2!D50</f>
        <v>3</v>
      </c>
      <c r="M54" s="1">
        <f t="shared" si="11"/>
        <v>1</v>
      </c>
      <c r="N54" s="1">
        <f t="shared" si="12"/>
        <v>3</v>
      </c>
      <c r="O54" s="567"/>
      <c r="P54" s="497"/>
      <c r="Q54" s="512"/>
      <c r="R54" s="512"/>
      <c r="S54" s="512"/>
      <c r="T54" s="512"/>
      <c r="U54" s="512"/>
      <c r="V54" s="512">
        <f t="shared" si="10"/>
        <v>0</v>
      </c>
      <c r="AH54" s="512"/>
      <c r="AI54" s="512">
        <v>1</v>
      </c>
      <c r="AJ54" s="512"/>
      <c r="AK54" s="512"/>
      <c r="AL54" s="512" t="str">
        <f t="shared" si="6"/>
        <v>-</v>
      </c>
      <c r="AM54" s="512">
        <f t="shared" si="7"/>
        <v>3</v>
      </c>
      <c r="AN54" s="512" t="str">
        <f t="shared" si="8"/>
        <v>-</v>
      </c>
      <c r="AO54" s="512" t="str">
        <f t="shared" si="9"/>
        <v>-</v>
      </c>
    </row>
    <row r="55" spans="2:41" ht="16.5" customHeight="1">
      <c r="B55" s="543">
        <v>2</v>
      </c>
      <c r="C55" s="536" t="s">
        <v>425</v>
      </c>
      <c r="D55" s="560"/>
      <c r="E55" s="647"/>
      <c r="F55" s="648"/>
      <c r="G55" s="648"/>
      <c r="H55" s="648"/>
      <c r="I55" s="649"/>
      <c r="J55" s="569">
        <f>IFERROR(ROUNDDOWN(O55,1),0)</f>
        <v>3</v>
      </c>
      <c r="L55" s="1"/>
      <c r="M55" s="1">
        <f t="shared" si="11"/>
        <v>1</v>
      </c>
      <c r="N55" s="1" t="str">
        <f t="shared" si="12"/>
        <v>-</v>
      </c>
      <c r="O55" s="567">
        <f>IFERROR(AVERAGE(N56),"-")</f>
        <v>3</v>
      </c>
      <c r="P55" s="497"/>
      <c r="Q55" s="512"/>
      <c r="R55" s="512"/>
      <c r="S55" s="512"/>
      <c r="T55" s="512"/>
      <c r="U55" s="512"/>
      <c r="V55" s="512">
        <f t="shared" si="10"/>
        <v>0</v>
      </c>
      <c r="AH55" s="588"/>
      <c r="AI55" s="588"/>
      <c r="AJ55" s="588"/>
      <c r="AK55" s="588"/>
      <c r="AL55" s="512" t="str">
        <f t="shared" si="6"/>
        <v>-</v>
      </c>
      <c r="AM55" s="512" t="str">
        <f t="shared" si="7"/>
        <v>-</v>
      </c>
      <c r="AN55" s="512" t="str">
        <f t="shared" si="8"/>
        <v>-</v>
      </c>
      <c r="AO55" s="512" t="str">
        <f t="shared" si="9"/>
        <v>-</v>
      </c>
    </row>
    <row r="56" spans="2:41" ht="16.5" customHeight="1" thickBot="1">
      <c r="B56" s="551"/>
      <c r="C56" s="862" t="s">
        <v>498</v>
      </c>
      <c r="D56" s="863"/>
      <c r="E56" s="855"/>
      <c r="F56" s="856"/>
      <c r="G56" s="856"/>
      <c r="H56" s="856"/>
      <c r="I56" s="857"/>
      <c r="J56" s="800">
        <f t="shared" si="2"/>
        <v>3</v>
      </c>
      <c r="L56" s="1">
        <f>採点Qw2!D61</f>
        <v>3</v>
      </c>
      <c r="M56" s="1">
        <f t="shared" si="11"/>
        <v>1</v>
      </c>
      <c r="N56" s="1">
        <f t="shared" si="12"/>
        <v>3</v>
      </c>
      <c r="O56" s="567"/>
      <c r="P56" s="497"/>
      <c r="Q56" s="512"/>
      <c r="R56" s="512"/>
      <c r="S56" s="512"/>
      <c r="T56" s="512"/>
      <c r="U56" s="512"/>
      <c r="V56" s="512">
        <f t="shared" si="10"/>
        <v>0</v>
      </c>
      <c r="AH56" s="512">
        <v>1</v>
      </c>
      <c r="AI56" s="512">
        <v>1</v>
      </c>
      <c r="AJ56" s="512">
        <v>1</v>
      </c>
      <c r="AK56" s="512">
        <v>1</v>
      </c>
      <c r="AL56" s="512">
        <f t="shared" si="6"/>
        <v>3</v>
      </c>
      <c r="AM56" s="512">
        <f t="shared" si="7"/>
        <v>3</v>
      </c>
      <c r="AN56" s="512">
        <f t="shared" si="8"/>
        <v>3</v>
      </c>
      <c r="AO56" s="512">
        <f t="shared" si="9"/>
        <v>3</v>
      </c>
    </row>
    <row r="57" spans="2:41" ht="16.5" customHeight="1" thickBot="1">
      <c r="B57" s="623" t="s">
        <v>639</v>
      </c>
      <c r="C57" s="655"/>
      <c r="D57" s="656"/>
      <c r="E57" s="657"/>
      <c r="F57" s="658"/>
      <c r="G57" s="658"/>
      <c r="H57" s="658"/>
      <c r="I57" s="658"/>
      <c r="J57" s="659">
        <f>IFERROR(ROUNDDOWN(O57,1),0)</f>
        <v>3</v>
      </c>
      <c r="L57" s="1"/>
      <c r="M57" s="1">
        <f t="shared" si="11"/>
        <v>1</v>
      </c>
      <c r="N57" s="1" t="str">
        <f t="shared" si="12"/>
        <v>-</v>
      </c>
      <c r="O57" s="567">
        <f>AVERAGE(O58:O71)</f>
        <v>3</v>
      </c>
      <c r="P57" s="497"/>
      <c r="Q57" s="512"/>
      <c r="R57" s="512"/>
      <c r="S57" s="512"/>
      <c r="T57" s="512"/>
      <c r="U57" s="512"/>
      <c r="V57" s="512">
        <f t="shared" si="10"/>
        <v>0</v>
      </c>
      <c r="AH57" s="588"/>
      <c r="AI57" s="588"/>
      <c r="AJ57" s="588"/>
      <c r="AK57" s="588"/>
      <c r="AL57" s="512" t="str">
        <f t="shared" si="6"/>
        <v>-</v>
      </c>
      <c r="AM57" s="512" t="str">
        <f t="shared" si="7"/>
        <v>-</v>
      </c>
      <c r="AN57" s="512" t="str">
        <f t="shared" si="8"/>
        <v>-</v>
      </c>
      <c r="AO57" s="512" t="str">
        <f t="shared" si="9"/>
        <v>-</v>
      </c>
    </row>
    <row r="58" spans="2:41" ht="16.5" customHeight="1">
      <c r="B58" s="543">
        <v>1</v>
      </c>
      <c r="C58" s="536" t="s">
        <v>515</v>
      </c>
      <c r="D58" s="558"/>
      <c r="E58" s="858"/>
      <c r="F58" s="859"/>
      <c r="G58" s="859"/>
      <c r="H58" s="859"/>
      <c r="I58" s="859"/>
      <c r="J58" s="568">
        <f>IFERROR(ROUNDDOWN(O58,1),0)</f>
        <v>3</v>
      </c>
      <c r="L58" s="1"/>
      <c r="M58" s="1">
        <f t="shared" si="11"/>
        <v>1</v>
      </c>
      <c r="N58" s="1" t="str">
        <f t="shared" si="12"/>
        <v>-</v>
      </c>
      <c r="O58" s="567">
        <f>IFERROR(AVERAGE(N59:N62),"-")</f>
        <v>3</v>
      </c>
      <c r="P58" s="497"/>
      <c r="Q58" s="512"/>
      <c r="R58" s="512"/>
      <c r="S58" s="512"/>
      <c r="T58" s="512"/>
      <c r="U58" s="512"/>
      <c r="V58" s="512">
        <f t="shared" si="10"/>
        <v>0</v>
      </c>
      <c r="AH58" s="588"/>
      <c r="AI58" s="588"/>
      <c r="AJ58" s="588"/>
      <c r="AK58" s="588"/>
      <c r="AL58" s="512" t="str">
        <f t="shared" si="6"/>
        <v>-</v>
      </c>
      <c r="AM58" s="512" t="str">
        <f t="shared" si="7"/>
        <v>-</v>
      </c>
      <c r="AN58" s="512" t="str">
        <f t="shared" si="8"/>
        <v>-</v>
      </c>
      <c r="AO58" s="512" t="str">
        <f t="shared" si="9"/>
        <v>-</v>
      </c>
    </row>
    <row r="59" spans="2:41" ht="16.5" customHeight="1">
      <c r="B59" s="543"/>
      <c r="C59" s="870" t="s">
        <v>499</v>
      </c>
      <c r="D59" s="563" t="s">
        <v>367</v>
      </c>
      <c r="E59" s="852"/>
      <c r="F59" s="853"/>
      <c r="G59" s="853"/>
      <c r="H59" s="853"/>
      <c r="I59" s="854"/>
      <c r="J59" s="798">
        <f t="shared" si="2"/>
        <v>3</v>
      </c>
      <c r="L59" s="1">
        <f>採点Qw3!D9</f>
        <v>3</v>
      </c>
      <c r="M59" s="1">
        <f t="shared" si="11"/>
        <v>1</v>
      </c>
      <c r="N59" s="1">
        <f t="shared" si="12"/>
        <v>3</v>
      </c>
      <c r="O59" s="567"/>
      <c r="P59" s="497"/>
      <c r="Q59" s="512"/>
      <c r="R59" s="512"/>
      <c r="S59" s="512"/>
      <c r="T59" s="512"/>
      <c r="U59" s="512"/>
      <c r="V59" s="512">
        <f t="shared" si="10"/>
        <v>0</v>
      </c>
      <c r="AH59" s="512"/>
      <c r="AI59" s="512"/>
      <c r="AJ59" s="512"/>
      <c r="AK59" s="512"/>
      <c r="AL59" s="512" t="str">
        <f t="shared" si="6"/>
        <v>-</v>
      </c>
      <c r="AM59" s="512" t="str">
        <f t="shared" si="7"/>
        <v>-</v>
      </c>
      <c r="AN59" s="512" t="str">
        <f t="shared" si="8"/>
        <v>-</v>
      </c>
      <c r="AO59" s="512" t="str">
        <f t="shared" si="9"/>
        <v>-</v>
      </c>
    </row>
    <row r="60" spans="2:41" ht="16.5" customHeight="1">
      <c r="B60" s="543"/>
      <c r="C60" s="872"/>
      <c r="D60" s="563" t="s">
        <v>696</v>
      </c>
      <c r="E60" s="852"/>
      <c r="F60" s="853"/>
      <c r="G60" s="853"/>
      <c r="H60" s="853"/>
      <c r="I60" s="854"/>
      <c r="J60" s="798">
        <f t="shared" si="2"/>
        <v>3</v>
      </c>
      <c r="L60" s="1">
        <f>採点Qw3!D18</f>
        <v>3</v>
      </c>
      <c r="M60" s="1">
        <f t="shared" si="11"/>
        <v>1</v>
      </c>
      <c r="N60" s="1">
        <f t="shared" si="12"/>
        <v>3</v>
      </c>
      <c r="O60" s="567"/>
      <c r="P60" s="497"/>
      <c r="Q60" s="512"/>
      <c r="R60" s="512"/>
      <c r="S60" s="512"/>
      <c r="T60" s="512"/>
      <c r="U60" s="512"/>
      <c r="V60" s="512">
        <f t="shared" si="10"/>
        <v>0</v>
      </c>
      <c r="AH60" s="512"/>
      <c r="AI60" s="512"/>
      <c r="AJ60" s="512"/>
      <c r="AK60" s="512"/>
      <c r="AL60" s="512" t="str">
        <f t="shared" si="6"/>
        <v>-</v>
      </c>
      <c r="AM60" s="512" t="str">
        <f t="shared" si="7"/>
        <v>-</v>
      </c>
      <c r="AN60" s="512" t="str">
        <f t="shared" si="8"/>
        <v>-</v>
      </c>
      <c r="AO60" s="512" t="str">
        <f t="shared" si="9"/>
        <v>-</v>
      </c>
    </row>
    <row r="61" spans="2:41" ht="16.5" customHeight="1">
      <c r="B61" s="543"/>
      <c r="C61" s="871"/>
      <c r="D61" s="711" t="s">
        <v>674</v>
      </c>
      <c r="E61" s="852"/>
      <c r="F61" s="853"/>
      <c r="G61" s="853"/>
      <c r="H61" s="853"/>
      <c r="I61" s="854"/>
      <c r="J61" s="798">
        <f t="shared" si="2"/>
        <v>3</v>
      </c>
      <c r="L61" s="1">
        <f>採点Qw3!D27</f>
        <v>3</v>
      </c>
      <c r="M61" s="1">
        <f t="shared" si="11"/>
        <v>1</v>
      </c>
      <c r="N61" s="1">
        <f t="shared" si="12"/>
        <v>3</v>
      </c>
      <c r="O61" s="567"/>
      <c r="P61" s="497"/>
      <c r="Q61" s="512"/>
      <c r="R61" s="512"/>
      <c r="S61" s="512"/>
      <c r="T61" s="512"/>
      <c r="U61" s="512"/>
      <c r="V61" s="512">
        <f t="shared" si="10"/>
        <v>0</v>
      </c>
      <c r="AH61" s="512"/>
      <c r="AI61" s="512"/>
      <c r="AJ61" s="512"/>
      <c r="AK61" s="512"/>
      <c r="AL61" s="512" t="str">
        <f t="shared" si="6"/>
        <v>-</v>
      </c>
      <c r="AM61" s="512" t="str">
        <f t="shared" si="7"/>
        <v>-</v>
      </c>
      <c r="AN61" s="512" t="str">
        <f t="shared" si="8"/>
        <v>-</v>
      </c>
      <c r="AO61" s="512" t="str">
        <f t="shared" si="9"/>
        <v>-</v>
      </c>
    </row>
    <row r="62" spans="2:41" ht="16.5" customHeight="1">
      <c r="B62" s="543"/>
      <c r="C62" s="860" t="s">
        <v>487</v>
      </c>
      <c r="D62" s="861"/>
      <c r="E62" s="852"/>
      <c r="F62" s="853"/>
      <c r="G62" s="853"/>
      <c r="H62" s="853"/>
      <c r="I62" s="854"/>
      <c r="J62" s="798">
        <f t="shared" si="2"/>
        <v>3</v>
      </c>
      <c r="L62" s="1">
        <f>採点Qw3!D47</f>
        <v>3</v>
      </c>
      <c r="M62" s="1">
        <f t="shared" si="11"/>
        <v>1</v>
      </c>
      <c r="N62" s="1">
        <f t="shared" si="12"/>
        <v>3</v>
      </c>
      <c r="O62" s="567"/>
      <c r="P62" s="497"/>
      <c r="Q62" s="512"/>
      <c r="R62" s="512"/>
      <c r="S62" s="512"/>
      <c r="T62" s="512"/>
      <c r="U62" s="512"/>
      <c r="V62" s="512">
        <f t="shared" si="10"/>
        <v>0</v>
      </c>
      <c r="AH62" s="512"/>
      <c r="AI62" s="512"/>
      <c r="AJ62" s="512"/>
      <c r="AK62" s="512"/>
      <c r="AL62" s="512" t="str">
        <f t="shared" si="6"/>
        <v>-</v>
      </c>
      <c r="AM62" s="512" t="str">
        <f t="shared" si="7"/>
        <v>-</v>
      </c>
      <c r="AN62" s="512" t="str">
        <f t="shared" si="8"/>
        <v>-</v>
      </c>
      <c r="AO62" s="512" t="str">
        <f t="shared" si="9"/>
        <v>-</v>
      </c>
    </row>
    <row r="63" spans="2:41" ht="16.5" customHeight="1">
      <c r="B63" s="552">
        <v>2</v>
      </c>
      <c r="C63" s="535" t="s">
        <v>426</v>
      </c>
      <c r="D63" s="560"/>
      <c r="E63" s="647"/>
      <c r="F63" s="648"/>
      <c r="G63" s="648"/>
      <c r="H63" s="648"/>
      <c r="I63" s="649"/>
      <c r="J63" s="569">
        <f>IFERROR(ROUNDDOWN(O63,1),0)</f>
        <v>3</v>
      </c>
      <c r="L63" s="512"/>
      <c r="M63" s="1">
        <f t="shared" si="11"/>
        <v>1</v>
      </c>
      <c r="N63" s="1" t="str">
        <f t="shared" si="12"/>
        <v>-</v>
      </c>
      <c r="O63" s="567">
        <f>IFERROR(AVERAGE(N64:N67),"-")</f>
        <v>3</v>
      </c>
      <c r="P63" s="497"/>
      <c r="Q63" s="512"/>
      <c r="R63" s="512"/>
      <c r="S63" s="512"/>
      <c r="T63" s="512"/>
      <c r="U63" s="512"/>
      <c r="V63" s="512">
        <f t="shared" si="10"/>
        <v>0</v>
      </c>
      <c r="AH63" s="588"/>
      <c r="AI63" s="588"/>
      <c r="AJ63" s="588"/>
      <c r="AK63" s="588"/>
      <c r="AL63" s="512" t="str">
        <f t="shared" si="6"/>
        <v>-</v>
      </c>
      <c r="AM63" s="512" t="str">
        <f t="shared" si="7"/>
        <v>-</v>
      </c>
      <c r="AN63" s="512" t="str">
        <f t="shared" si="8"/>
        <v>-</v>
      </c>
      <c r="AO63" s="512" t="str">
        <f t="shared" si="9"/>
        <v>-</v>
      </c>
    </row>
    <row r="64" spans="2:41" ht="16.5" customHeight="1">
      <c r="B64" s="543"/>
      <c r="C64" s="642" t="s">
        <v>488</v>
      </c>
      <c r="D64" s="643"/>
      <c r="E64" s="852"/>
      <c r="F64" s="853"/>
      <c r="G64" s="853"/>
      <c r="H64" s="853"/>
      <c r="I64" s="854"/>
      <c r="J64" s="798">
        <f t="shared" si="2"/>
        <v>3</v>
      </c>
      <c r="L64" s="1">
        <f>採点Qw3!D57</f>
        <v>3</v>
      </c>
      <c r="M64" s="1">
        <f t="shared" si="11"/>
        <v>1</v>
      </c>
      <c r="N64" s="1">
        <f t="shared" si="12"/>
        <v>3</v>
      </c>
      <c r="O64" s="567"/>
      <c r="P64" s="497"/>
      <c r="Q64" s="512"/>
      <c r="R64" s="512"/>
      <c r="S64" s="512"/>
      <c r="T64" s="512"/>
      <c r="U64" s="512"/>
      <c r="V64" s="512">
        <f t="shared" si="10"/>
        <v>0</v>
      </c>
      <c r="AH64" s="512"/>
      <c r="AI64" s="512"/>
      <c r="AJ64" s="512"/>
      <c r="AK64" s="512"/>
      <c r="AL64" s="512" t="str">
        <f t="shared" si="6"/>
        <v>-</v>
      </c>
      <c r="AM64" s="512" t="str">
        <f t="shared" si="7"/>
        <v>-</v>
      </c>
      <c r="AN64" s="512" t="str">
        <f t="shared" si="8"/>
        <v>-</v>
      </c>
      <c r="AO64" s="512" t="str">
        <f t="shared" si="9"/>
        <v>-</v>
      </c>
    </row>
    <row r="65" spans="2:41" ht="16.5" customHeight="1">
      <c r="B65" s="543"/>
      <c r="C65" s="642" t="s">
        <v>500</v>
      </c>
      <c r="D65" s="643"/>
      <c r="E65" s="852"/>
      <c r="F65" s="853"/>
      <c r="G65" s="853"/>
      <c r="H65" s="853"/>
      <c r="I65" s="854"/>
      <c r="J65" s="798">
        <f t="shared" si="2"/>
        <v>3</v>
      </c>
      <c r="L65" s="1">
        <f>採点Qw3!D66</f>
        <v>3</v>
      </c>
      <c r="M65" s="1">
        <f t="shared" si="11"/>
        <v>1</v>
      </c>
      <c r="N65" s="1">
        <f t="shared" si="12"/>
        <v>3</v>
      </c>
      <c r="O65" s="567"/>
      <c r="P65" s="497"/>
      <c r="Q65" s="512"/>
      <c r="R65" s="512"/>
      <c r="S65" s="512"/>
      <c r="T65" s="512"/>
      <c r="U65" s="512"/>
      <c r="V65" s="512">
        <f t="shared" si="10"/>
        <v>0</v>
      </c>
      <c r="AH65" s="512"/>
      <c r="AI65" s="512"/>
      <c r="AJ65" s="512"/>
      <c r="AK65" s="512"/>
      <c r="AL65" s="512" t="str">
        <f t="shared" si="6"/>
        <v>-</v>
      </c>
      <c r="AM65" s="512" t="str">
        <f t="shared" si="7"/>
        <v>-</v>
      </c>
      <c r="AN65" s="512" t="str">
        <f t="shared" si="8"/>
        <v>-</v>
      </c>
      <c r="AO65" s="512" t="str">
        <f t="shared" si="9"/>
        <v>-</v>
      </c>
    </row>
    <row r="66" spans="2:41" ht="16.5" customHeight="1">
      <c r="B66" s="543"/>
      <c r="C66" s="870" t="s">
        <v>501</v>
      </c>
      <c r="D66" s="563" t="s">
        <v>645</v>
      </c>
      <c r="E66" s="852"/>
      <c r="F66" s="853"/>
      <c r="G66" s="853"/>
      <c r="H66" s="853"/>
      <c r="I66" s="854"/>
      <c r="J66" s="798" t="str">
        <f t="shared" si="2"/>
        <v>-</v>
      </c>
      <c r="L66" s="1">
        <f>採点Qw3!D76</f>
        <v>3</v>
      </c>
      <c r="M66" s="1">
        <f t="shared" si="11"/>
        <v>0</v>
      </c>
      <c r="N66" s="1" t="str">
        <f t="shared" si="12"/>
        <v>-</v>
      </c>
      <c r="O66" s="567"/>
      <c r="P66" s="497"/>
      <c r="Q66" s="512">
        <v>1</v>
      </c>
      <c r="R66" s="512"/>
      <c r="S66" s="512"/>
      <c r="T66" s="512"/>
      <c r="U66" s="512"/>
      <c r="V66" s="512">
        <f t="shared" si="10"/>
        <v>1</v>
      </c>
      <c r="AH66" s="512"/>
      <c r="AI66" s="512"/>
      <c r="AJ66" s="512"/>
      <c r="AK66" s="512"/>
      <c r="AL66" s="512" t="str">
        <f t="shared" si="6"/>
        <v>-</v>
      </c>
      <c r="AM66" s="512" t="str">
        <f t="shared" si="7"/>
        <v>-</v>
      </c>
      <c r="AN66" s="512" t="str">
        <f t="shared" si="8"/>
        <v>-</v>
      </c>
      <c r="AO66" s="512" t="str">
        <f t="shared" si="9"/>
        <v>-</v>
      </c>
    </row>
    <row r="67" spans="2:41" ht="16.5" customHeight="1">
      <c r="B67" s="543"/>
      <c r="C67" s="871"/>
      <c r="D67" s="563" t="s">
        <v>427</v>
      </c>
      <c r="E67" s="852"/>
      <c r="F67" s="853"/>
      <c r="G67" s="853"/>
      <c r="H67" s="853"/>
      <c r="I67" s="854"/>
      <c r="J67" s="798" t="str">
        <f t="shared" si="2"/>
        <v>-</v>
      </c>
      <c r="L67" s="1">
        <f>採点Qw3!D85</f>
        <v>3</v>
      </c>
      <c r="M67" s="1">
        <f t="shared" si="11"/>
        <v>0</v>
      </c>
      <c r="N67" s="1" t="str">
        <f t="shared" si="12"/>
        <v>-</v>
      </c>
      <c r="O67" s="567"/>
      <c r="P67" s="497"/>
      <c r="Q67" s="512">
        <v>1</v>
      </c>
      <c r="R67" s="512"/>
      <c r="S67" s="512"/>
      <c r="T67" s="512"/>
      <c r="U67" s="512"/>
      <c r="V67" s="512">
        <f t="shared" si="10"/>
        <v>1</v>
      </c>
      <c r="AH67" s="512"/>
      <c r="AI67" s="512"/>
      <c r="AJ67" s="512"/>
      <c r="AK67" s="512"/>
      <c r="AL67" s="512" t="str">
        <f t="shared" si="6"/>
        <v>-</v>
      </c>
      <c r="AM67" s="512" t="str">
        <f t="shared" si="7"/>
        <v>-</v>
      </c>
      <c r="AN67" s="512" t="str">
        <f t="shared" si="8"/>
        <v>-</v>
      </c>
      <c r="AO67" s="512" t="str">
        <f t="shared" si="9"/>
        <v>-</v>
      </c>
    </row>
    <row r="68" spans="2:41" ht="16.5" customHeight="1">
      <c r="B68" s="552">
        <v>3</v>
      </c>
      <c r="C68" s="535" t="s">
        <v>428</v>
      </c>
      <c r="D68" s="560"/>
      <c r="E68" s="647"/>
      <c r="F68" s="648"/>
      <c r="G68" s="648"/>
      <c r="H68" s="648"/>
      <c r="I68" s="649"/>
      <c r="J68" s="569">
        <f>IFERROR(ROUNDDOWN(O68,1),0)</f>
        <v>3</v>
      </c>
      <c r="L68" s="512"/>
      <c r="M68" s="1">
        <f t="shared" si="11"/>
        <v>1</v>
      </c>
      <c r="N68" s="1" t="str">
        <f t="shared" si="12"/>
        <v>-</v>
      </c>
      <c r="O68" s="567">
        <f>IFERROR(AVERAGE(N69),"-")</f>
        <v>3</v>
      </c>
      <c r="P68" s="497"/>
      <c r="Q68" s="512"/>
      <c r="R68" s="512"/>
      <c r="S68" s="512"/>
      <c r="T68" s="512"/>
      <c r="U68" s="512"/>
      <c r="V68" s="512">
        <f t="shared" si="10"/>
        <v>0</v>
      </c>
      <c r="AH68" s="588"/>
      <c r="AI68" s="588"/>
      <c r="AJ68" s="588"/>
      <c r="AK68" s="588"/>
      <c r="AL68" s="512" t="str">
        <f t="shared" si="6"/>
        <v>-</v>
      </c>
      <c r="AM68" s="512" t="str">
        <f t="shared" si="7"/>
        <v>-</v>
      </c>
      <c r="AN68" s="512" t="str">
        <f t="shared" si="8"/>
        <v>-</v>
      </c>
      <c r="AO68" s="512" t="str">
        <f t="shared" si="9"/>
        <v>-</v>
      </c>
    </row>
    <row r="69" spans="2:41" ht="16.5" customHeight="1">
      <c r="B69" s="553"/>
      <c r="C69" s="509" t="s">
        <v>489</v>
      </c>
      <c r="D69" s="564"/>
      <c r="E69" s="852"/>
      <c r="F69" s="853"/>
      <c r="G69" s="853"/>
      <c r="H69" s="853"/>
      <c r="I69" s="854"/>
      <c r="J69" s="798">
        <f t="shared" si="2"/>
        <v>3</v>
      </c>
      <c r="L69" s="1">
        <f>採点Qw3!D95</f>
        <v>3</v>
      </c>
      <c r="M69" s="1">
        <f t="shared" si="11"/>
        <v>1</v>
      </c>
      <c r="N69" s="1">
        <f t="shared" si="12"/>
        <v>3</v>
      </c>
      <c r="O69" s="567"/>
      <c r="P69" s="497"/>
      <c r="Q69" s="512"/>
      <c r="R69" s="512"/>
      <c r="S69" s="512"/>
      <c r="T69" s="512"/>
      <c r="U69" s="512"/>
      <c r="V69" s="512">
        <f t="shared" si="10"/>
        <v>0</v>
      </c>
      <c r="AH69" s="512"/>
      <c r="AI69" s="512"/>
      <c r="AJ69" s="512"/>
      <c r="AK69" s="512"/>
      <c r="AL69" s="512" t="str">
        <f t="shared" si="6"/>
        <v>-</v>
      </c>
      <c r="AM69" s="512" t="str">
        <f t="shared" si="7"/>
        <v>-</v>
      </c>
      <c r="AN69" s="512" t="str">
        <f t="shared" si="8"/>
        <v>-</v>
      </c>
      <c r="AO69" s="512" t="str">
        <f t="shared" si="9"/>
        <v>-</v>
      </c>
    </row>
    <row r="70" spans="2:41" ht="16.5" customHeight="1">
      <c r="B70" s="543">
        <v>4</v>
      </c>
      <c r="C70" s="536" t="s">
        <v>429</v>
      </c>
      <c r="D70" s="561"/>
      <c r="E70" s="647"/>
      <c r="F70" s="648"/>
      <c r="G70" s="648"/>
      <c r="H70" s="648"/>
      <c r="I70" s="649"/>
      <c r="J70" s="569">
        <f>IFERROR(ROUNDDOWN(O70,1),0)</f>
        <v>3</v>
      </c>
      <c r="L70" s="512"/>
      <c r="M70" s="1">
        <f t="shared" si="11"/>
        <v>1</v>
      </c>
      <c r="N70" s="1" t="str">
        <f t="shared" si="12"/>
        <v>-</v>
      </c>
      <c r="O70" s="567">
        <f>IFERROR(AVERAGE(N71),"-")</f>
        <v>3</v>
      </c>
      <c r="P70" s="497"/>
      <c r="Q70" s="512"/>
      <c r="R70" s="512"/>
      <c r="S70" s="512"/>
      <c r="T70" s="512"/>
      <c r="U70" s="512"/>
      <c r="V70" s="512">
        <f t="shared" ref="V70:V89" si="13">SUMPRODUCT($Q$8:$U$8,Q70:U70)</f>
        <v>0</v>
      </c>
      <c r="AH70" s="588"/>
      <c r="AI70" s="588"/>
      <c r="AJ70" s="588"/>
      <c r="AK70" s="588"/>
      <c r="AL70" s="512" t="str">
        <f t="shared" si="6"/>
        <v>-</v>
      </c>
      <c r="AM70" s="512" t="str">
        <f t="shared" si="7"/>
        <v>-</v>
      </c>
      <c r="AN70" s="512" t="str">
        <f t="shared" si="8"/>
        <v>-</v>
      </c>
      <c r="AO70" s="512" t="str">
        <f t="shared" si="9"/>
        <v>-</v>
      </c>
    </row>
    <row r="71" spans="2:41" ht="16.5" customHeight="1" thickBot="1">
      <c r="B71" s="543"/>
      <c r="C71" s="509" t="s">
        <v>490</v>
      </c>
      <c r="D71" s="564"/>
      <c r="E71" s="852"/>
      <c r="F71" s="853"/>
      <c r="G71" s="853"/>
      <c r="H71" s="853"/>
      <c r="I71" s="854"/>
      <c r="J71" s="800">
        <f t="shared" ref="J71:J89" si="14">N71</f>
        <v>3</v>
      </c>
      <c r="L71" s="1">
        <f>採点Qw3!D115</f>
        <v>3</v>
      </c>
      <c r="M71" s="1">
        <f t="shared" si="11"/>
        <v>1</v>
      </c>
      <c r="N71" s="1">
        <f t="shared" si="12"/>
        <v>3</v>
      </c>
      <c r="O71" s="567"/>
      <c r="P71" s="497"/>
      <c r="Q71" s="512"/>
      <c r="R71" s="512"/>
      <c r="S71" s="512"/>
      <c r="T71" s="512"/>
      <c r="U71" s="512"/>
      <c r="V71" s="512">
        <f t="shared" si="13"/>
        <v>0</v>
      </c>
      <c r="AH71" s="512"/>
      <c r="AI71" s="512"/>
      <c r="AJ71" s="512"/>
      <c r="AK71" s="512"/>
      <c r="AL71" s="512" t="str">
        <f t="shared" si="6"/>
        <v>-</v>
      </c>
      <c r="AM71" s="512" t="str">
        <f t="shared" si="7"/>
        <v>-</v>
      </c>
      <c r="AN71" s="512" t="str">
        <f t="shared" si="8"/>
        <v>-</v>
      </c>
      <c r="AO71" s="512" t="str">
        <f t="shared" si="9"/>
        <v>-</v>
      </c>
    </row>
    <row r="72" spans="2:41" ht="16.5" customHeight="1" thickBot="1">
      <c r="B72" s="628" t="s">
        <v>633</v>
      </c>
      <c r="C72" s="629"/>
      <c r="D72" s="630"/>
      <c r="E72" s="631"/>
      <c r="F72" s="632"/>
      <c r="G72" s="632"/>
      <c r="H72" s="632"/>
      <c r="I72" s="632"/>
      <c r="J72" s="633">
        <f t="shared" ref="J72:J73" si="15">IFERROR(ROUNDDOWN(O72,1),0)</f>
        <v>3</v>
      </c>
      <c r="L72" s="512"/>
      <c r="M72" s="1">
        <f t="shared" si="11"/>
        <v>1</v>
      </c>
      <c r="N72" s="1" t="str">
        <f t="shared" si="12"/>
        <v>-</v>
      </c>
      <c r="O72" s="567">
        <f>AVERAGE(O73:O85)</f>
        <v>3</v>
      </c>
      <c r="P72" s="497"/>
      <c r="Q72" s="512"/>
      <c r="R72" s="512"/>
      <c r="S72" s="512"/>
      <c r="T72" s="512"/>
      <c r="U72" s="512"/>
      <c r="V72" s="512">
        <f t="shared" si="13"/>
        <v>0</v>
      </c>
      <c r="AH72" s="588"/>
      <c r="AI72" s="588"/>
      <c r="AJ72" s="588"/>
      <c r="AK72" s="588"/>
      <c r="AL72" s="512" t="str">
        <f t="shared" si="6"/>
        <v>-</v>
      </c>
      <c r="AM72" s="512" t="str">
        <f t="shared" si="7"/>
        <v>-</v>
      </c>
      <c r="AN72" s="512" t="str">
        <f t="shared" si="8"/>
        <v>-</v>
      </c>
      <c r="AO72" s="512" t="str">
        <f t="shared" si="9"/>
        <v>-</v>
      </c>
    </row>
    <row r="73" spans="2:41" ht="16.5" customHeight="1">
      <c r="B73" s="543">
        <v>1</v>
      </c>
      <c r="C73" s="536" t="s">
        <v>377</v>
      </c>
      <c r="D73" s="558"/>
      <c r="E73" s="647"/>
      <c r="F73" s="648"/>
      <c r="G73" s="648"/>
      <c r="H73" s="648"/>
      <c r="I73" s="649"/>
      <c r="J73" s="568">
        <f t="shared" si="15"/>
        <v>3</v>
      </c>
      <c r="L73" s="512"/>
      <c r="M73" s="1">
        <f t="shared" si="11"/>
        <v>1</v>
      </c>
      <c r="N73" s="1" t="str">
        <f t="shared" si="12"/>
        <v>-</v>
      </c>
      <c r="O73" s="567">
        <f>IFERROR(AVERAGE(N74:N79),"-")</f>
        <v>3</v>
      </c>
      <c r="P73" s="497"/>
      <c r="Q73" s="512"/>
      <c r="R73" s="512"/>
      <c r="S73" s="512"/>
      <c r="T73" s="512"/>
      <c r="U73" s="512"/>
      <c r="V73" s="512">
        <f t="shared" si="13"/>
        <v>0</v>
      </c>
      <c r="AH73" s="588"/>
      <c r="AI73" s="588"/>
      <c r="AJ73" s="588"/>
      <c r="AK73" s="588"/>
      <c r="AL73" s="512" t="str">
        <f t="shared" si="6"/>
        <v>-</v>
      </c>
      <c r="AM73" s="512" t="str">
        <f t="shared" si="7"/>
        <v>-</v>
      </c>
      <c r="AN73" s="512" t="str">
        <f t="shared" si="8"/>
        <v>-</v>
      </c>
      <c r="AO73" s="512" t="str">
        <f t="shared" si="9"/>
        <v>-</v>
      </c>
    </row>
    <row r="74" spans="2:41" ht="16.5" customHeight="1">
      <c r="B74" s="543"/>
      <c r="C74" s="860" t="s">
        <v>481</v>
      </c>
      <c r="D74" s="861"/>
      <c r="E74" s="852"/>
      <c r="F74" s="853"/>
      <c r="G74" s="853"/>
      <c r="H74" s="853"/>
      <c r="I74" s="854"/>
      <c r="J74" s="798">
        <f t="shared" si="14"/>
        <v>3</v>
      </c>
      <c r="L74" s="1">
        <f>採点Qw4!D8</f>
        <v>3</v>
      </c>
      <c r="M74" s="1">
        <f t="shared" si="11"/>
        <v>1</v>
      </c>
      <c r="N74" s="1">
        <f t="shared" si="12"/>
        <v>3</v>
      </c>
      <c r="O74" s="567"/>
      <c r="P74" s="497"/>
      <c r="Q74" s="512"/>
      <c r="R74" s="512"/>
      <c r="S74" s="512"/>
      <c r="T74" s="512"/>
      <c r="U74" s="512"/>
      <c r="V74" s="512">
        <f t="shared" si="13"/>
        <v>0</v>
      </c>
      <c r="AH74" s="512"/>
      <c r="AI74" s="512"/>
      <c r="AJ74" s="512"/>
      <c r="AK74" s="512"/>
      <c r="AL74" s="512" t="str">
        <f t="shared" si="6"/>
        <v>-</v>
      </c>
      <c r="AM74" s="512" t="str">
        <f t="shared" si="7"/>
        <v>-</v>
      </c>
      <c r="AN74" s="512" t="str">
        <f t="shared" si="8"/>
        <v>-</v>
      </c>
      <c r="AO74" s="512" t="str">
        <f t="shared" si="9"/>
        <v>-</v>
      </c>
    </row>
    <row r="75" spans="2:41" ht="16.5" customHeight="1">
      <c r="B75" s="543"/>
      <c r="C75" s="860" t="s">
        <v>482</v>
      </c>
      <c r="D75" s="861"/>
      <c r="E75" s="852"/>
      <c r="F75" s="853"/>
      <c r="G75" s="853"/>
      <c r="H75" s="853"/>
      <c r="I75" s="854"/>
      <c r="J75" s="798">
        <f t="shared" si="14"/>
        <v>3</v>
      </c>
      <c r="L75" s="1">
        <f>採点Qw4!D30</f>
        <v>3</v>
      </c>
      <c r="M75" s="1">
        <f t="shared" si="11"/>
        <v>1</v>
      </c>
      <c r="N75" s="1">
        <f t="shared" si="12"/>
        <v>3</v>
      </c>
      <c r="O75" s="567"/>
      <c r="P75" s="497"/>
      <c r="Q75" s="512"/>
      <c r="R75" s="512"/>
      <c r="S75" s="512"/>
      <c r="T75" s="512"/>
      <c r="U75" s="512"/>
      <c r="V75" s="512">
        <f t="shared" si="13"/>
        <v>0</v>
      </c>
      <c r="AH75" s="512"/>
      <c r="AI75" s="512"/>
      <c r="AJ75" s="512"/>
      <c r="AK75" s="512"/>
      <c r="AL75" s="512" t="str">
        <f t="shared" si="6"/>
        <v>-</v>
      </c>
      <c r="AM75" s="512" t="str">
        <f t="shared" si="7"/>
        <v>-</v>
      </c>
      <c r="AN75" s="512" t="str">
        <f t="shared" si="8"/>
        <v>-</v>
      </c>
      <c r="AO75" s="512" t="str">
        <f t="shared" si="9"/>
        <v>-</v>
      </c>
    </row>
    <row r="76" spans="2:41" ht="16.5" customHeight="1">
      <c r="B76" s="543"/>
      <c r="C76" s="860" t="s">
        <v>502</v>
      </c>
      <c r="D76" s="861"/>
      <c r="E76" s="852"/>
      <c r="F76" s="853"/>
      <c r="G76" s="853"/>
      <c r="H76" s="853"/>
      <c r="I76" s="854"/>
      <c r="J76" s="798">
        <f t="shared" si="14"/>
        <v>3</v>
      </c>
      <c r="L76" s="1">
        <f>採点Qw4!D50</f>
        <v>3</v>
      </c>
      <c r="M76" s="1">
        <f t="shared" ref="M76:M89" si="16">IF(V76&gt;0,0,1)</f>
        <v>1</v>
      </c>
      <c r="N76" s="1">
        <f t="shared" ref="N76:N89" si="17">IF(M76*L76=0,"-",M76*L76)</f>
        <v>3</v>
      </c>
      <c r="O76" s="567"/>
      <c r="P76" s="497"/>
      <c r="Q76" s="512"/>
      <c r="R76" s="512"/>
      <c r="S76" s="512"/>
      <c r="T76" s="512"/>
      <c r="U76" s="512"/>
      <c r="V76" s="512">
        <f t="shared" si="13"/>
        <v>0</v>
      </c>
      <c r="AH76" s="512"/>
      <c r="AI76" s="512"/>
      <c r="AJ76" s="512"/>
      <c r="AK76" s="512"/>
      <c r="AL76" s="512" t="str">
        <f t="shared" si="6"/>
        <v>-</v>
      </c>
      <c r="AM76" s="512" t="str">
        <f t="shared" si="7"/>
        <v>-</v>
      </c>
      <c r="AN76" s="512" t="str">
        <f t="shared" si="8"/>
        <v>-</v>
      </c>
      <c r="AO76" s="512" t="str">
        <f t="shared" si="9"/>
        <v>-</v>
      </c>
    </row>
    <row r="77" spans="2:41" ht="16.5" customHeight="1">
      <c r="B77" s="543"/>
      <c r="C77" s="870" t="s">
        <v>479</v>
      </c>
      <c r="D77" s="562" t="s">
        <v>430</v>
      </c>
      <c r="E77" s="852"/>
      <c r="F77" s="853"/>
      <c r="G77" s="853"/>
      <c r="H77" s="853"/>
      <c r="I77" s="854"/>
      <c r="J77" s="798" t="str">
        <f>N77</f>
        <v>-</v>
      </c>
      <c r="L77" s="1">
        <f>採点Qw4!D60</f>
        <v>3</v>
      </c>
      <c r="M77" s="1">
        <f t="shared" si="16"/>
        <v>0</v>
      </c>
      <c r="N77" s="1" t="str">
        <f t="shared" si="17"/>
        <v>-</v>
      </c>
      <c r="O77" s="567"/>
      <c r="P77" s="497"/>
      <c r="Q77" s="512">
        <v>1</v>
      </c>
      <c r="R77" s="512"/>
      <c r="S77" s="512"/>
      <c r="T77" s="512"/>
      <c r="U77" s="512"/>
      <c r="V77" s="512">
        <f t="shared" si="13"/>
        <v>1</v>
      </c>
      <c r="AH77" s="512"/>
      <c r="AI77" s="512"/>
      <c r="AJ77" s="512"/>
      <c r="AK77" s="512"/>
      <c r="AL77" s="512" t="str">
        <f t="shared" ref="AL77:AL89" si="18">IF(OR(AH77="",$J77="-"),"-",$J77*AH77)</f>
        <v>-</v>
      </c>
      <c r="AM77" s="512" t="str">
        <f t="shared" ref="AM77:AM89" si="19">IF(OR(AI77="",$J77="-"),"-",$J77*AI77)</f>
        <v>-</v>
      </c>
      <c r="AN77" s="512" t="str">
        <f t="shared" ref="AN77:AN89" si="20">IF(OR(AJ77="",$J77="-"),"-",$J77*AJ77)</f>
        <v>-</v>
      </c>
      <c r="AO77" s="512" t="str">
        <f t="shared" ref="AO77:AO89" si="21">IF(OR(AK77="",$J77="-"),"-",$J77*AK77)</f>
        <v>-</v>
      </c>
    </row>
    <row r="78" spans="2:41" ht="16.5" customHeight="1">
      <c r="B78" s="543"/>
      <c r="C78" s="871"/>
      <c r="D78" s="562" t="s">
        <v>431</v>
      </c>
      <c r="E78" s="852"/>
      <c r="F78" s="853"/>
      <c r="G78" s="853"/>
      <c r="H78" s="853"/>
      <c r="I78" s="854"/>
      <c r="J78" s="798" t="str">
        <f t="shared" si="14"/>
        <v>-</v>
      </c>
      <c r="L78" s="1">
        <f>採点Qw4!D69</f>
        <v>3</v>
      </c>
      <c r="M78" s="1">
        <f t="shared" si="16"/>
        <v>0</v>
      </c>
      <c r="N78" s="1" t="str">
        <f t="shared" si="17"/>
        <v>-</v>
      </c>
      <c r="O78" s="567"/>
      <c r="P78" s="497"/>
      <c r="Q78" s="512">
        <v>1</v>
      </c>
      <c r="R78" s="512"/>
      <c r="S78" s="512"/>
      <c r="T78" s="512"/>
      <c r="U78" s="512"/>
      <c r="V78" s="512">
        <f t="shared" si="13"/>
        <v>1</v>
      </c>
      <c r="AH78" s="512"/>
      <c r="AI78" s="512"/>
      <c r="AJ78" s="512"/>
      <c r="AK78" s="512"/>
      <c r="AL78" s="512" t="str">
        <f t="shared" si="18"/>
        <v>-</v>
      </c>
      <c r="AM78" s="512" t="str">
        <f t="shared" si="19"/>
        <v>-</v>
      </c>
      <c r="AN78" s="512" t="str">
        <f t="shared" si="20"/>
        <v>-</v>
      </c>
      <c r="AO78" s="512" t="str">
        <f t="shared" si="21"/>
        <v>-</v>
      </c>
    </row>
    <row r="79" spans="2:41" ht="16.5" customHeight="1">
      <c r="B79" s="543"/>
      <c r="C79" s="860" t="s">
        <v>480</v>
      </c>
      <c r="D79" s="861"/>
      <c r="E79" s="852"/>
      <c r="F79" s="853"/>
      <c r="G79" s="853"/>
      <c r="H79" s="853"/>
      <c r="I79" s="854"/>
      <c r="J79" s="798">
        <f t="shared" si="14"/>
        <v>3</v>
      </c>
      <c r="L79" s="1">
        <f>採点Qw4!D91</f>
        <v>3</v>
      </c>
      <c r="M79" s="1">
        <f t="shared" si="16"/>
        <v>1</v>
      </c>
      <c r="N79" s="1">
        <f t="shared" si="17"/>
        <v>3</v>
      </c>
      <c r="O79" s="567"/>
      <c r="P79" s="497"/>
      <c r="Q79" s="512"/>
      <c r="R79" s="512"/>
      <c r="S79" s="512"/>
      <c r="T79" s="512"/>
      <c r="U79" s="512"/>
      <c r="V79" s="512">
        <f t="shared" si="13"/>
        <v>0</v>
      </c>
      <c r="AH79" s="512"/>
      <c r="AI79" s="512"/>
      <c r="AJ79" s="512"/>
      <c r="AK79" s="512"/>
      <c r="AL79" s="512" t="str">
        <f t="shared" si="18"/>
        <v>-</v>
      </c>
      <c r="AM79" s="512" t="str">
        <f t="shared" si="19"/>
        <v>-</v>
      </c>
      <c r="AN79" s="512" t="str">
        <f t="shared" si="20"/>
        <v>-</v>
      </c>
      <c r="AO79" s="512" t="str">
        <f t="shared" si="21"/>
        <v>-</v>
      </c>
    </row>
    <row r="80" spans="2:41" ht="16.5" customHeight="1">
      <c r="B80" s="554">
        <v>2</v>
      </c>
      <c r="C80" s="534" t="s">
        <v>373</v>
      </c>
      <c r="D80" s="540"/>
      <c r="E80" s="647"/>
      <c r="F80" s="648"/>
      <c r="G80" s="648"/>
      <c r="H80" s="648"/>
      <c r="I80" s="649"/>
      <c r="J80" s="569">
        <f>IFERROR(ROUNDDOWN(O80,1),0)</f>
        <v>3</v>
      </c>
      <c r="L80" s="1"/>
      <c r="M80" s="1">
        <f t="shared" si="16"/>
        <v>1</v>
      </c>
      <c r="N80" s="1" t="str">
        <f t="shared" si="17"/>
        <v>-</v>
      </c>
      <c r="O80" s="567">
        <f>IFERROR(AVERAGE(N81),"-")</f>
        <v>3</v>
      </c>
      <c r="P80" s="497"/>
      <c r="Q80" s="512"/>
      <c r="R80" s="512"/>
      <c r="S80" s="512"/>
      <c r="T80" s="512"/>
      <c r="U80" s="512"/>
      <c r="V80" s="512">
        <f t="shared" si="13"/>
        <v>0</v>
      </c>
      <c r="AH80" s="588"/>
      <c r="AI80" s="588"/>
      <c r="AJ80" s="588"/>
      <c r="AK80" s="588"/>
      <c r="AL80" s="512" t="str">
        <f t="shared" si="18"/>
        <v>-</v>
      </c>
      <c r="AM80" s="512" t="str">
        <f t="shared" si="19"/>
        <v>-</v>
      </c>
      <c r="AN80" s="512" t="str">
        <f t="shared" si="20"/>
        <v>-</v>
      </c>
      <c r="AO80" s="512" t="str">
        <f t="shared" si="21"/>
        <v>-</v>
      </c>
    </row>
    <row r="81" spans="2:41" ht="16.5" customHeight="1">
      <c r="B81" s="555"/>
      <c r="C81" s="860" t="s">
        <v>503</v>
      </c>
      <c r="D81" s="861"/>
      <c r="E81" s="852"/>
      <c r="F81" s="853"/>
      <c r="G81" s="853"/>
      <c r="H81" s="853"/>
      <c r="I81" s="854"/>
      <c r="J81" s="798">
        <f t="shared" si="14"/>
        <v>3</v>
      </c>
      <c r="L81" s="1">
        <f>採点Qw4!D101</f>
        <v>3</v>
      </c>
      <c r="M81" s="1">
        <f t="shared" si="16"/>
        <v>1</v>
      </c>
      <c r="N81" s="1">
        <f t="shared" si="17"/>
        <v>3</v>
      </c>
      <c r="O81" s="567"/>
      <c r="P81" s="497"/>
      <c r="Q81" s="512"/>
      <c r="R81" s="512"/>
      <c r="S81" s="512"/>
      <c r="T81" s="512"/>
      <c r="U81" s="512"/>
      <c r="V81" s="512">
        <f t="shared" si="13"/>
        <v>0</v>
      </c>
      <c r="AH81" s="512"/>
      <c r="AI81" s="512"/>
      <c r="AJ81" s="512">
        <v>1</v>
      </c>
      <c r="AK81" s="512"/>
      <c r="AL81" s="512" t="str">
        <f t="shared" si="18"/>
        <v>-</v>
      </c>
      <c r="AM81" s="512" t="str">
        <f t="shared" si="19"/>
        <v>-</v>
      </c>
      <c r="AN81" s="512">
        <f t="shared" si="20"/>
        <v>3</v>
      </c>
      <c r="AO81" s="512" t="str">
        <f t="shared" si="21"/>
        <v>-</v>
      </c>
    </row>
    <row r="82" spans="2:41" ht="16.5" customHeight="1">
      <c r="B82" s="556">
        <v>3</v>
      </c>
      <c r="C82" s="534" t="s">
        <v>372</v>
      </c>
      <c r="D82" s="540"/>
      <c r="E82" s="647"/>
      <c r="F82" s="648"/>
      <c r="G82" s="648"/>
      <c r="H82" s="648"/>
      <c r="I82" s="649"/>
      <c r="J82" s="569">
        <f>IFERROR(ROUNDDOWN(O82,1),0)</f>
        <v>3</v>
      </c>
      <c r="L82" s="1"/>
      <c r="M82" s="1">
        <f t="shared" si="16"/>
        <v>1</v>
      </c>
      <c r="N82" s="1" t="str">
        <f t="shared" si="17"/>
        <v>-</v>
      </c>
      <c r="O82" s="567">
        <f>IFERROR(AVERAGE(N83:N85),"-")</f>
        <v>3</v>
      </c>
      <c r="P82" s="497"/>
      <c r="Q82" s="512"/>
      <c r="R82" s="512"/>
      <c r="S82" s="512"/>
      <c r="T82" s="512"/>
      <c r="U82" s="512"/>
      <c r="V82" s="512">
        <f t="shared" si="13"/>
        <v>0</v>
      </c>
      <c r="AH82" s="588"/>
      <c r="AI82" s="588"/>
      <c r="AJ82" s="588"/>
      <c r="AK82" s="588"/>
      <c r="AL82" s="512" t="str">
        <f t="shared" si="18"/>
        <v>-</v>
      </c>
      <c r="AM82" s="512" t="str">
        <f t="shared" si="19"/>
        <v>-</v>
      </c>
      <c r="AN82" s="512" t="str">
        <f t="shared" si="20"/>
        <v>-</v>
      </c>
      <c r="AO82" s="512" t="str">
        <f t="shared" si="21"/>
        <v>-</v>
      </c>
    </row>
    <row r="83" spans="2:41" ht="16.5" customHeight="1">
      <c r="B83" s="556"/>
      <c r="C83" s="860" t="s">
        <v>680</v>
      </c>
      <c r="D83" s="861"/>
      <c r="E83" s="852"/>
      <c r="F83" s="853"/>
      <c r="G83" s="853"/>
      <c r="H83" s="853"/>
      <c r="I83" s="854"/>
      <c r="J83" s="798">
        <f t="shared" si="14"/>
        <v>3</v>
      </c>
      <c r="L83" s="1">
        <f>採点Qw4!D112</f>
        <v>3</v>
      </c>
      <c r="M83" s="1">
        <f t="shared" si="16"/>
        <v>1</v>
      </c>
      <c r="N83" s="1">
        <f t="shared" si="17"/>
        <v>3</v>
      </c>
      <c r="O83" s="567"/>
      <c r="P83" s="497"/>
      <c r="Q83" s="512"/>
      <c r="R83" s="512"/>
      <c r="S83" s="670"/>
      <c r="T83" s="512"/>
      <c r="U83" s="512"/>
      <c r="V83" s="512">
        <f t="shared" si="13"/>
        <v>0</v>
      </c>
      <c r="AH83" s="512"/>
      <c r="AI83" s="512"/>
      <c r="AJ83" s="512"/>
      <c r="AK83" s="512"/>
      <c r="AL83" s="512" t="str">
        <f t="shared" si="18"/>
        <v>-</v>
      </c>
      <c r="AM83" s="512" t="str">
        <f t="shared" si="19"/>
        <v>-</v>
      </c>
      <c r="AN83" s="512" t="str">
        <f t="shared" si="20"/>
        <v>-</v>
      </c>
      <c r="AO83" s="512" t="str">
        <f t="shared" si="21"/>
        <v>-</v>
      </c>
    </row>
    <row r="84" spans="2:41" ht="16.5" customHeight="1">
      <c r="B84" s="556"/>
      <c r="C84" s="860" t="s">
        <v>681</v>
      </c>
      <c r="D84" s="861"/>
      <c r="E84" s="852"/>
      <c r="F84" s="853"/>
      <c r="G84" s="853"/>
      <c r="H84" s="853"/>
      <c r="I84" s="854"/>
      <c r="J84" s="798">
        <f t="shared" si="14"/>
        <v>3</v>
      </c>
      <c r="L84" s="1">
        <f>採点Qw4!D122</f>
        <v>3</v>
      </c>
      <c r="M84" s="1">
        <f t="shared" si="16"/>
        <v>1</v>
      </c>
      <c r="N84" s="1">
        <f t="shared" si="17"/>
        <v>3</v>
      </c>
      <c r="O84" s="567"/>
      <c r="P84" s="497"/>
      <c r="Q84" s="512"/>
      <c r="R84" s="512"/>
      <c r="S84" s="512"/>
      <c r="T84" s="512"/>
      <c r="U84" s="512"/>
      <c r="V84" s="512">
        <f t="shared" si="13"/>
        <v>0</v>
      </c>
      <c r="AH84" s="512"/>
      <c r="AI84" s="512"/>
      <c r="AJ84" s="512"/>
      <c r="AK84" s="512"/>
      <c r="AL84" s="512" t="str">
        <f t="shared" si="18"/>
        <v>-</v>
      </c>
      <c r="AM84" s="512" t="str">
        <f t="shared" si="19"/>
        <v>-</v>
      </c>
      <c r="AN84" s="512" t="str">
        <f t="shared" si="20"/>
        <v>-</v>
      </c>
      <c r="AO84" s="512" t="str">
        <f t="shared" si="21"/>
        <v>-</v>
      </c>
    </row>
    <row r="85" spans="2:41" ht="16.5" customHeight="1" thickBot="1">
      <c r="B85" s="557"/>
      <c r="C85" s="862" t="s">
        <v>682</v>
      </c>
      <c r="D85" s="863"/>
      <c r="E85" s="852"/>
      <c r="F85" s="853"/>
      <c r="G85" s="853"/>
      <c r="H85" s="853"/>
      <c r="I85" s="854"/>
      <c r="J85" s="799">
        <f t="shared" si="14"/>
        <v>3</v>
      </c>
      <c r="L85" s="1">
        <f>採点Qw4!D131</f>
        <v>3</v>
      </c>
      <c r="M85" s="1">
        <f t="shared" si="16"/>
        <v>1</v>
      </c>
      <c r="N85" s="1">
        <f t="shared" si="17"/>
        <v>3</v>
      </c>
      <c r="O85" s="567"/>
      <c r="P85" s="497"/>
      <c r="Q85" s="512"/>
      <c r="R85" s="512"/>
      <c r="S85" s="512"/>
      <c r="T85" s="512"/>
      <c r="U85" s="512"/>
      <c r="V85" s="512">
        <f t="shared" si="13"/>
        <v>0</v>
      </c>
      <c r="AH85" s="512"/>
      <c r="AI85" s="512"/>
      <c r="AJ85" s="512"/>
      <c r="AK85" s="512"/>
      <c r="AL85" s="512" t="str">
        <f t="shared" si="18"/>
        <v>-</v>
      </c>
      <c r="AM85" s="512" t="str">
        <f t="shared" si="19"/>
        <v>-</v>
      </c>
      <c r="AN85" s="512" t="str">
        <f t="shared" si="20"/>
        <v>-</v>
      </c>
      <c r="AO85" s="512" t="str">
        <f t="shared" si="21"/>
        <v>-</v>
      </c>
    </row>
    <row r="86" spans="2:41" ht="16.5" customHeight="1" thickBot="1">
      <c r="B86" s="628" t="s">
        <v>634</v>
      </c>
      <c r="C86" s="629"/>
      <c r="D86" s="630"/>
      <c r="E86" s="631"/>
      <c r="F86" s="632"/>
      <c r="G86" s="632"/>
      <c r="H86" s="632"/>
      <c r="I86" s="632"/>
      <c r="J86" s="633">
        <f>IFERROR(ROUNDDOWN(O86,1),0)</f>
        <v>3</v>
      </c>
      <c r="L86" s="1"/>
      <c r="M86" s="1">
        <f t="shared" si="16"/>
        <v>1</v>
      </c>
      <c r="N86" s="1" t="str">
        <f t="shared" si="17"/>
        <v>-</v>
      </c>
      <c r="O86" s="567">
        <f>IFERROR(AVERAGE(N87:N89),"-")</f>
        <v>3</v>
      </c>
      <c r="P86" s="497"/>
      <c r="Q86" s="512"/>
      <c r="R86" s="512"/>
      <c r="S86" s="512"/>
      <c r="T86" s="512"/>
      <c r="U86" s="512"/>
      <c r="V86" s="512">
        <f t="shared" si="13"/>
        <v>0</v>
      </c>
      <c r="AH86" s="588"/>
      <c r="AI86" s="588"/>
      <c r="AJ86" s="588"/>
      <c r="AK86" s="588"/>
      <c r="AL86" s="512" t="str">
        <f t="shared" si="18"/>
        <v>-</v>
      </c>
      <c r="AM86" s="512" t="str">
        <f t="shared" si="19"/>
        <v>-</v>
      </c>
      <c r="AN86" s="512" t="str">
        <f t="shared" si="20"/>
        <v>-</v>
      </c>
      <c r="AO86" s="512" t="str">
        <f t="shared" si="21"/>
        <v>-</v>
      </c>
    </row>
    <row r="87" spans="2:41" ht="16.5" customHeight="1">
      <c r="B87" s="634">
        <v>1</v>
      </c>
      <c r="C87" s="536" t="s">
        <v>545</v>
      </c>
      <c r="D87" s="558"/>
      <c r="E87" s="864"/>
      <c r="F87" s="865"/>
      <c r="G87" s="865"/>
      <c r="H87" s="865"/>
      <c r="I87" s="866"/>
      <c r="J87" s="568">
        <f t="shared" si="14"/>
        <v>3</v>
      </c>
      <c r="L87" s="1">
        <f>採点Qw5!D7</f>
        <v>3</v>
      </c>
      <c r="M87" s="1">
        <f t="shared" si="16"/>
        <v>1</v>
      </c>
      <c r="N87" s="1">
        <f t="shared" si="17"/>
        <v>3</v>
      </c>
      <c r="O87" s="567"/>
      <c r="P87" s="497"/>
      <c r="Q87" s="512"/>
      <c r="R87" s="512"/>
      <c r="S87" s="512"/>
      <c r="T87" s="512"/>
      <c r="U87" s="512"/>
      <c r="V87" s="512">
        <f t="shared" si="13"/>
        <v>0</v>
      </c>
      <c r="AH87" s="512">
        <v>1</v>
      </c>
      <c r="AI87" s="512">
        <v>1</v>
      </c>
      <c r="AJ87" s="512">
        <v>1</v>
      </c>
      <c r="AK87" s="512">
        <v>1</v>
      </c>
      <c r="AL87" s="512">
        <f t="shared" si="18"/>
        <v>3</v>
      </c>
      <c r="AM87" s="512">
        <f t="shared" si="19"/>
        <v>3</v>
      </c>
      <c r="AN87" s="512">
        <f t="shared" si="20"/>
        <v>3</v>
      </c>
      <c r="AO87" s="512">
        <f t="shared" si="21"/>
        <v>3</v>
      </c>
    </row>
    <row r="88" spans="2:41" ht="16.5" customHeight="1">
      <c r="B88" s="639">
        <v>2</v>
      </c>
      <c r="C88" s="635" t="s">
        <v>546</v>
      </c>
      <c r="D88" s="636"/>
      <c r="E88" s="867"/>
      <c r="F88" s="868"/>
      <c r="G88" s="868"/>
      <c r="H88" s="868"/>
      <c r="I88" s="869"/>
      <c r="J88" s="796">
        <f t="shared" si="14"/>
        <v>3</v>
      </c>
      <c r="L88" s="1">
        <f>採点Qw5!D17</f>
        <v>3</v>
      </c>
      <c r="M88" s="1">
        <f t="shared" si="16"/>
        <v>1</v>
      </c>
      <c r="N88" s="1">
        <f t="shared" si="17"/>
        <v>3</v>
      </c>
      <c r="O88" s="567"/>
      <c r="P88" s="497"/>
      <c r="Q88" s="512"/>
      <c r="R88" s="512"/>
      <c r="S88" s="512"/>
      <c r="T88" s="512"/>
      <c r="U88" s="512"/>
      <c r="V88" s="512">
        <f t="shared" si="13"/>
        <v>0</v>
      </c>
      <c r="AH88" s="512">
        <v>1</v>
      </c>
      <c r="AI88" s="512">
        <v>1</v>
      </c>
      <c r="AJ88" s="512">
        <v>1</v>
      </c>
      <c r="AK88" s="512"/>
      <c r="AL88" s="512">
        <f t="shared" si="18"/>
        <v>3</v>
      </c>
      <c r="AM88" s="512">
        <f t="shared" si="19"/>
        <v>3</v>
      </c>
      <c r="AN88" s="512">
        <f t="shared" si="20"/>
        <v>3</v>
      </c>
      <c r="AO88" s="512" t="str">
        <f t="shared" si="21"/>
        <v>-</v>
      </c>
    </row>
    <row r="89" spans="2:41" ht="16.5" customHeight="1" thickBot="1">
      <c r="B89" s="640">
        <v>3</v>
      </c>
      <c r="C89" s="637" t="s">
        <v>547</v>
      </c>
      <c r="D89" s="638"/>
      <c r="E89" s="855"/>
      <c r="F89" s="856"/>
      <c r="G89" s="856"/>
      <c r="H89" s="856"/>
      <c r="I89" s="857"/>
      <c r="J89" s="797">
        <f t="shared" si="14"/>
        <v>3</v>
      </c>
      <c r="L89" s="1">
        <f>採点Qw5!D36</f>
        <v>3</v>
      </c>
      <c r="M89" s="1">
        <f t="shared" si="16"/>
        <v>1</v>
      </c>
      <c r="N89" s="1">
        <f t="shared" si="17"/>
        <v>3</v>
      </c>
      <c r="O89" s="567"/>
      <c r="P89" s="497"/>
      <c r="Q89" s="512"/>
      <c r="R89" s="512"/>
      <c r="S89" s="512"/>
      <c r="T89" s="512"/>
      <c r="U89" s="512"/>
      <c r="V89" s="512">
        <f t="shared" si="13"/>
        <v>0</v>
      </c>
      <c r="AH89" s="512">
        <v>1</v>
      </c>
      <c r="AI89" s="512">
        <v>1</v>
      </c>
      <c r="AJ89" s="512">
        <v>1</v>
      </c>
      <c r="AK89" s="512">
        <v>1</v>
      </c>
      <c r="AL89" s="512">
        <f t="shared" si="18"/>
        <v>3</v>
      </c>
      <c r="AM89" s="512">
        <f t="shared" si="19"/>
        <v>3</v>
      </c>
      <c r="AN89" s="512">
        <f t="shared" si="20"/>
        <v>3</v>
      </c>
      <c r="AO89" s="512">
        <f t="shared" si="21"/>
        <v>3</v>
      </c>
    </row>
    <row r="90" spans="2:41"/>
    <row r="91" spans="2:41" hidden="1"/>
    <row r="92" spans="2:41" hidden="1">
      <c r="AH92" s="475">
        <f>SUM(AH11:AH89)</f>
        <v>21</v>
      </c>
      <c r="AI92" s="475">
        <f>SUM(AI11:AI89)</f>
        <v>20</v>
      </c>
      <c r="AJ92" s="475">
        <f>SUM(AJ11:AJ89)</f>
        <v>20</v>
      </c>
      <c r="AK92" s="475">
        <f>SUM(AK11:AK89)</f>
        <v>12</v>
      </c>
      <c r="AL92" s="475">
        <f>AVERAGE(AL11:AL89)</f>
        <v>2.8823529411764706</v>
      </c>
      <c r="AM92" s="475">
        <f>AVERAGE(AM11:AM89)</f>
        <v>2.8888888888888888</v>
      </c>
      <c r="AN92" s="475">
        <f>AVERAGE(AN11:AN89)</f>
        <v>2.875</v>
      </c>
      <c r="AO92" s="475">
        <f>AVERAGE(AO11:AO89)</f>
        <v>3</v>
      </c>
    </row>
    <row r="93" spans="2:41" hidden="1"/>
    <row r="94" spans="2:41" hidden="1"/>
    <row r="95" spans="2:41" hidden="1"/>
    <row r="96" spans="2:41" hidden="1"/>
    <row r="97" hidden="1"/>
    <row r="98" hidden="1"/>
    <row r="99" hidden="1"/>
  </sheetData>
  <sheetProtection password="FED9" sheet="1" objects="1" scenarios="1"/>
  <mergeCells count="97">
    <mergeCell ref="J6:J7"/>
    <mergeCell ref="C16:C17"/>
    <mergeCell ref="E16:I16"/>
    <mergeCell ref="E17:I17"/>
    <mergeCell ref="E23:I23"/>
    <mergeCell ref="E24:I24"/>
    <mergeCell ref="E26:I26"/>
    <mergeCell ref="C12:C14"/>
    <mergeCell ref="E12:I12"/>
    <mergeCell ref="E13:I13"/>
    <mergeCell ref="E14:I14"/>
    <mergeCell ref="E15:I15"/>
    <mergeCell ref="C18:C19"/>
    <mergeCell ref="E18:I18"/>
    <mergeCell ref="E19:I19"/>
    <mergeCell ref="E20:I20"/>
    <mergeCell ref="E21:I21"/>
    <mergeCell ref="C41:D41"/>
    <mergeCell ref="C35:C36"/>
    <mergeCell ref="C38:D38"/>
    <mergeCell ref="E27:I27"/>
    <mergeCell ref="E28:I28"/>
    <mergeCell ref="E29:I29"/>
    <mergeCell ref="E31:I31"/>
    <mergeCell ref="C32:C33"/>
    <mergeCell ref="C34:D34"/>
    <mergeCell ref="C27:C28"/>
    <mergeCell ref="C39:D39"/>
    <mergeCell ref="C40:D40"/>
    <mergeCell ref="E32:I32"/>
    <mergeCell ref="E33:I33"/>
    <mergeCell ref="E34:I34"/>
    <mergeCell ref="E35:I35"/>
    <mergeCell ref="C42:D42"/>
    <mergeCell ref="C43:D43"/>
    <mergeCell ref="C56:D56"/>
    <mergeCell ref="C48:D48"/>
    <mergeCell ref="C51:D51"/>
    <mergeCell ref="C52:D52"/>
    <mergeCell ref="C53:D53"/>
    <mergeCell ref="C54:D54"/>
    <mergeCell ref="C81:D81"/>
    <mergeCell ref="C66:C67"/>
    <mergeCell ref="C59:C61"/>
    <mergeCell ref="C62:D62"/>
    <mergeCell ref="C44:D44"/>
    <mergeCell ref="C45:D45"/>
    <mergeCell ref="C47:D47"/>
    <mergeCell ref="C74:D74"/>
    <mergeCell ref="C75:D75"/>
    <mergeCell ref="C76:D76"/>
    <mergeCell ref="C77:C78"/>
    <mergeCell ref="C79:D79"/>
    <mergeCell ref="E89:I89"/>
    <mergeCell ref="C83:D83"/>
    <mergeCell ref="C84:D84"/>
    <mergeCell ref="C85:D85"/>
    <mergeCell ref="E87:I87"/>
    <mergeCell ref="E88:I88"/>
    <mergeCell ref="E85:I85"/>
    <mergeCell ref="E84:I84"/>
    <mergeCell ref="E61:I61"/>
    <mergeCell ref="E43:I43"/>
    <mergeCell ref="E44:I44"/>
    <mergeCell ref="E45:I45"/>
    <mergeCell ref="E47:I47"/>
    <mergeCell ref="E36:I36"/>
    <mergeCell ref="E38:I38"/>
    <mergeCell ref="E39:I39"/>
    <mergeCell ref="E40:I40"/>
    <mergeCell ref="E41:I41"/>
    <mergeCell ref="E42:I42"/>
    <mergeCell ref="E66:I66"/>
    <mergeCell ref="E67:I67"/>
    <mergeCell ref="E48:I48"/>
    <mergeCell ref="E51:I51"/>
    <mergeCell ref="E52:I52"/>
    <mergeCell ref="E53:I53"/>
    <mergeCell ref="E54:I54"/>
    <mergeCell ref="E56:I56"/>
    <mergeCell ref="E59:I59"/>
    <mergeCell ref="E60:I60"/>
    <mergeCell ref="E50:I50"/>
    <mergeCell ref="E58:I58"/>
    <mergeCell ref="E62:I62"/>
    <mergeCell ref="E64:I64"/>
    <mergeCell ref="E65:I65"/>
    <mergeCell ref="E69:I69"/>
    <mergeCell ref="E71:I71"/>
    <mergeCell ref="E74:I74"/>
    <mergeCell ref="E75:I75"/>
    <mergeCell ref="E76:I76"/>
    <mergeCell ref="E77:I77"/>
    <mergeCell ref="E78:I78"/>
    <mergeCell ref="E79:I79"/>
    <mergeCell ref="E81:I81"/>
    <mergeCell ref="E83:I83"/>
  </mergeCells>
  <phoneticPr fontId="23"/>
  <conditionalFormatting sqref="J38:J45">
    <cfRule type="expression" dxfId="187" priority="136" stopIfTrue="1">
      <formula>AND(#REF!&gt;0,J38="")</formula>
    </cfRule>
    <cfRule type="expression" dxfId="186" priority="137" stopIfTrue="1">
      <formula>(#REF!=0)</formula>
    </cfRule>
  </conditionalFormatting>
  <conditionalFormatting sqref="E122">
    <cfRule type="expression" dxfId="185" priority="85">
      <formula>J122&gt;3</formula>
    </cfRule>
  </conditionalFormatting>
  <conditionalFormatting sqref="J12:J21">
    <cfRule type="expression" dxfId="184" priority="81" stopIfTrue="1">
      <formula>AND(#REF!&gt;0,J12="")</formula>
    </cfRule>
    <cfRule type="expression" dxfId="183" priority="82" stopIfTrue="1">
      <formula>(#REF!=0)</formula>
    </cfRule>
  </conditionalFormatting>
  <conditionalFormatting sqref="J23:J24">
    <cfRule type="expression" dxfId="182" priority="79" stopIfTrue="1">
      <formula>AND(#REF!&gt;0,J23="")</formula>
    </cfRule>
    <cfRule type="expression" dxfId="181" priority="80" stopIfTrue="1">
      <formula>(#REF!=0)</formula>
    </cfRule>
  </conditionalFormatting>
  <conditionalFormatting sqref="J26:J29 J88:J89 J59:J61">
    <cfRule type="expression" dxfId="180" priority="77" stopIfTrue="1">
      <formula>AND(#REF!&gt;0,J26="")</formula>
    </cfRule>
    <cfRule type="expression" dxfId="179" priority="78" stopIfTrue="1">
      <formula>(#REF!=0)</formula>
    </cfRule>
  </conditionalFormatting>
  <conditionalFormatting sqref="J31:J36">
    <cfRule type="expression" dxfId="178" priority="75" stopIfTrue="1">
      <formula>AND(#REF!&gt;0,J31="")</formula>
    </cfRule>
    <cfRule type="expression" dxfId="177" priority="76" stopIfTrue="1">
      <formula>(#REF!=0)</formula>
    </cfRule>
  </conditionalFormatting>
  <conditionalFormatting sqref="J47:J48">
    <cfRule type="expression" dxfId="176" priority="71" stopIfTrue="1">
      <formula>AND(#REF!&gt;0,J47="")</formula>
    </cfRule>
    <cfRule type="expression" dxfId="175" priority="72" stopIfTrue="1">
      <formula>(#REF!=0)</formula>
    </cfRule>
  </conditionalFormatting>
  <conditionalFormatting sqref="J51:J54">
    <cfRule type="expression" dxfId="174" priority="69" stopIfTrue="1">
      <formula>AND(#REF!&gt;0,J51="")</formula>
    </cfRule>
    <cfRule type="expression" dxfId="173" priority="70" stopIfTrue="1">
      <formula>(#REF!=0)</formula>
    </cfRule>
  </conditionalFormatting>
  <conditionalFormatting sqref="J56">
    <cfRule type="expression" dxfId="172" priority="67" stopIfTrue="1">
      <formula>AND(#REF!&gt;0,J56="")</formula>
    </cfRule>
    <cfRule type="expression" dxfId="171" priority="68" stopIfTrue="1">
      <formula>(#REF!=0)</formula>
    </cfRule>
  </conditionalFormatting>
  <conditionalFormatting sqref="J64:J66">
    <cfRule type="expression" dxfId="170" priority="63" stopIfTrue="1">
      <formula>AND(#REF!&gt;0,J64="")</formula>
    </cfRule>
    <cfRule type="expression" dxfId="169" priority="64" stopIfTrue="1">
      <formula>(#REF!=0)</formula>
    </cfRule>
  </conditionalFormatting>
  <conditionalFormatting sqref="J67">
    <cfRule type="expression" dxfId="168" priority="61" stopIfTrue="1">
      <formula>AND(#REF!&gt;0,J67="")</formula>
    </cfRule>
    <cfRule type="expression" dxfId="167" priority="62" stopIfTrue="1">
      <formula>(#REF!=0)</formula>
    </cfRule>
  </conditionalFormatting>
  <conditionalFormatting sqref="J62">
    <cfRule type="expression" dxfId="166" priority="59" stopIfTrue="1">
      <formula>AND(#REF!&gt;0,J62="")</formula>
    </cfRule>
    <cfRule type="expression" dxfId="165" priority="60" stopIfTrue="1">
      <formula>(#REF!=0)</formula>
    </cfRule>
  </conditionalFormatting>
  <conditionalFormatting sqref="J69">
    <cfRule type="expression" dxfId="164" priority="57" stopIfTrue="1">
      <formula>AND(#REF!&gt;0,J69="")</formula>
    </cfRule>
    <cfRule type="expression" dxfId="163" priority="58" stopIfTrue="1">
      <formula>(#REF!=0)</formula>
    </cfRule>
  </conditionalFormatting>
  <conditionalFormatting sqref="J71">
    <cfRule type="expression" dxfId="162" priority="55" stopIfTrue="1">
      <formula>AND(#REF!&gt;0,J71="")</formula>
    </cfRule>
    <cfRule type="expression" dxfId="161" priority="56" stopIfTrue="1">
      <formula>(#REF!=0)</formula>
    </cfRule>
  </conditionalFormatting>
  <conditionalFormatting sqref="J74:J77">
    <cfRule type="expression" dxfId="160" priority="53" stopIfTrue="1">
      <formula>AND(#REF!&gt;0,J74="")</formula>
    </cfRule>
    <cfRule type="expression" dxfId="159" priority="54" stopIfTrue="1">
      <formula>(#REF!=0)</formula>
    </cfRule>
  </conditionalFormatting>
  <conditionalFormatting sqref="J78:J79">
    <cfRule type="expression" dxfId="158" priority="51" stopIfTrue="1">
      <formula>AND(#REF!&gt;0,J78="")</formula>
    </cfRule>
    <cfRule type="expression" dxfId="157" priority="52" stopIfTrue="1">
      <formula>(#REF!=0)</formula>
    </cfRule>
  </conditionalFormatting>
  <conditionalFormatting sqref="J81">
    <cfRule type="expression" dxfId="156" priority="49" stopIfTrue="1">
      <formula>AND(#REF!&gt;0,J81="")</formula>
    </cfRule>
    <cfRule type="expression" dxfId="155" priority="50" stopIfTrue="1">
      <formula>(#REF!=0)</formula>
    </cfRule>
  </conditionalFormatting>
  <conditionalFormatting sqref="J83:J85">
    <cfRule type="expression" dxfId="154" priority="47" stopIfTrue="1">
      <formula>AND(#REF!&gt;0,J83="")</formula>
    </cfRule>
    <cfRule type="expression" dxfId="153" priority="48" stopIfTrue="1">
      <formula>(#REF!=0)</formula>
    </cfRule>
  </conditionalFormatting>
  <conditionalFormatting sqref="E12:G21 I12:I21 E23:G24 I23:I24 E26:G29 I26:I29 E31:G36 I31:I36 E38:G45 I38:I45 E47:G48 I47:I48 E51:G54 I51:I54 E56:G56 I56 E59:G62 I59:I62 E64:G67 I64:I67 E69:G69 I69 E71:G71 I71 E74:G79 I74:I79 E81:G81 I81 E83:G85 I83:I85 E87:G89 I87:I89">
    <cfRule type="expression" dxfId="152" priority="26">
      <formula>AND(J12&lt;&gt;"-",J12&gt;3)</formula>
    </cfRule>
  </conditionalFormatting>
  <conditionalFormatting sqref="H12:H21 H23:H24 H26:H29 H31:H36 H38:H45 H47:H48 H51:H54 H56 H59:H62 H64:H67 H69 H71 H74:H79 H81 H83:H85 H87:H89">
    <cfRule type="expression" dxfId="151" priority="556">
      <formula>AND(#REF!&lt;&gt;"-",#REF!&gt;3)</formula>
    </cfRule>
  </conditionalFormatting>
  <dataValidations count="2">
    <dataValidation allowBlank="1" showErrorMessage="1" sqref="IH71 SD71 ABZ71 ALV71 AVR71 BFN71 BPJ71 BZF71 CJB71 CSX71 DCT71 DMP71 DWL71 EGH71 EQD71 EZZ71 FJV71 FTR71 GDN71 GNJ71 GXF71 HHB71 HQX71 IAT71 IKP71 IUL71 JEH71 JOD71 JXZ71 KHV71 KRR71 LBN71 LLJ71 LVF71 MFB71 MOX71 MYT71 NIP71 NSL71 OCH71 OMD71 OVZ71 PFV71 PPR71 PZN71 QJJ71 QTF71 RDB71 RMX71 RWT71 SGP71 SQL71 TAH71 TKD71 TTZ71 UDV71 UNR71 UXN71 VHJ71 VRF71 WBB71 WKX71 IH89 SD89 ABZ89 ALV89 AVR89 BFN89 BPJ89 BZF89 CJB89 CSX89 DCT89 DMP89 DWL89 EGH89 EQD89 EZZ89 FJV89 FTR89 GDN89 GNJ89 GXF89 HHB89 HQX89 IAT89 IKP89 IUL89 JEH89 JOD89 JXZ89 KHV89 KRR89 LBN89 LLJ89 LVF89 MFB89 MOX89 MYT89 NIP89 NSL89 OCH89 OMD89 OVZ89 PFV89 PPR89 PZN89 QJJ89 QTF89 RDB89 RMX89 RWT89 SGP89 SQL89 TAH89 TKD89 TTZ89 UDV89 UNR89 UXN89 VHJ89 VRF89 WBB89 WKX89 IF71 SB71 ABX71 ALT71 AVP71 BFL71 BPH71 BZD71 CIZ71 CSV71 DCR71 DMN71 DWJ71 EGF71 EQB71 EZX71 FJT71 FTP71 GDL71 GNH71 GXD71 HGZ71 HQV71 IAR71 IKN71 IUJ71 JEF71 JOB71 JXX71 KHT71 KRP71 LBL71 LLH71 LVD71 MEZ71 MOV71 MYR71 NIN71 NSJ71 OCF71 OMB71 OVX71 PFT71 PPP71 PZL71 QJH71 QTD71 RCZ71 RMV71 RWR71 SGN71 SQJ71 TAF71 TKB71 TTX71 UDT71 UNP71 UXL71 VHH71 VRD71 WAZ71 WKV71 IF89 SB89 ABX89 ALT89 AVP89 BFL89 BPH89 BZD89 CIZ89 CSV89 DCR89 DMN89 DWJ89 EGF89 EQB89 EZX89 FJT89 FTP89 GDL89 GNH89 GXD89 HGZ89 HQV89 IAR89 IKN89 IUJ89 JEF89 JOB89 JXX89 KHT89 KRP89 LBL89 LLH89 LVD89 MEZ89 MOV89 MYR89 NIN89 NSJ89 OCF89 OMB89 OVX89 PFT89 PPP89 PZL89 QJH89 QTD89 RCZ89 RMV89 RWR89 SGN89 SQJ89 TAF89 TKB89 TTX89 UDT89 UNP89 UXL89 VHH89 VRD89 WAZ89 WKV89 IH13 SD13 ABZ13 ALV13 AVR13 BFN13 BPJ13 BZF13 CJB13 CSX13 DCT13 DMP13 DWL13 EGH13 EQD13 EZZ13 FJV13 FTR13 GDN13 GNJ13 GXF13 HHB13 HQX13 IAT13 IKP13 IUL13 JEH13 JOD13 JXZ13 KHV13 KRR13 LBN13 LLJ13 LVF13 MFB13 MOX13 MYT13 NIP13 NSL13 OCH13 OMD13 OVZ13 PFV13 PPR13 PZN13 QJJ13 QTF13 RDB13 RMX13 RWT13 SGP13 SQL13 TAH13 TKD13 TTZ13 UDV13 UNR13 UXN13 VHJ13 VRF13 WBB13 WKX13 IF47:IF48 SB47:SB48 ABX47:ABX48 ALT47:ALT48 AVP47:AVP48 BFL47:BFL48 BPH47:BPH48 BZD47:BZD48 CIZ47:CIZ48 CSV47:CSV48 DCR47:DCR48 DMN47:DMN48 DWJ47:DWJ48 EGF47:EGF48 EQB47:EQB48 EZX47:EZX48 FJT47:FJT48 FTP47:FTP48 GDL47:GDL48 GNH47:GNH48 GXD47:GXD48 HGZ47:HGZ48 HQV47:HQV48 IAR47:IAR48 IKN47:IKN48 IUJ47:IUJ48 JEF47:JEF48 JOB47:JOB48 JXX47:JXX48 KHT47:KHT48 KRP47:KRP48 LBL47:LBL48 LLH47:LLH48 LVD47:LVD48 MEZ47:MEZ48 MOV47:MOV48 MYR47:MYR48 NIN47:NIN48 NSJ47:NSJ48 OCF47:OCF48 OMB47:OMB48 OVX47:OVX48 PFT47:PFT48 PPP47:PPP48 PZL47:PZL48 QJH47:QJH48 QTD47:QTD48 RCZ47:RCZ48 RMV47:RMV48 RWR47:RWR48 SGN47:SGN48 SQJ47:SQJ48 TAF47:TAF48 TKB47:TKB48 TTX47:TTX48 UDT47:UDT48 UNP47:UNP48 UXL47:UXL48 VHH47:VHH48 VRD47:VRD48 WAZ47:WAZ48 WKV47:WKV48 IF42 SB42 ABX42 ALT42 AVP42 BFL42 BPH42 BZD42 CIZ42 CSV42 DCR42 DMN42 DWJ42 EGF42 EQB42 EZX42 FJT42 FTP42 GDL42 GNH42 GXD42 HGZ42 HQV42 IAR42 IKN42 IUJ42 JEF42 JOB42 JXX42 KHT42 KRP42 LBL42 LLH42 LVD42 MEZ42 MOV42 MYR42 NIN42 NSJ42 OCF42 OMB42 OVX42 PFT42 PPP42 PZL42 QJH42 QTD42 RCZ42 RMV42 RWR42 SGN42 SQJ42 TAF42 TKB42 TTX42 UDT42 UNP42 UXL42 VHH42 VRD42 WAZ42 WKV42 IF13 SB13 ABX13 ALT13 AVP13 BFL13 BPH13 BZD13 CIZ13 CSV13 DCR13 DMN13 DWJ13 EGF13 EQB13 EZX13 FJT13 FTP13 GDL13 GNH13 GXD13 HGZ13 HQV13 IAR13 IKN13 IUJ13 JEF13 JOB13 JXX13 KHT13 KRP13 LBL13 LLH13 LVD13 MEZ13 MOV13 MYR13 NIN13 NSJ13 OCF13 OMB13 OVX13 PFT13 PPP13 PZL13 QJH13 QTD13 RCZ13 RMV13 RWR13 SGN13 SQJ13 TAF13 TKB13 TTX13 UDT13 UNP13 UXL13 VHH13 VRD13 WAZ13 WKV13 IH47:IH48 SD47:SD48 ABZ47:ABZ48 ALV47:ALV48 AVR47:AVR48 BFN47:BFN48 BPJ47:BPJ48 BZF47:BZF48 CJB47:CJB48 CSX47:CSX48 DCT47:DCT48 DMP47:DMP48 DWL47:DWL48 EGH47:EGH48 EQD47:EQD48 EZZ47:EZZ48 FJV47:FJV48 FTR47:FTR48 GDN47:GDN48 GNJ47:GNJ48 GXF47:GXF48 HHB47:HHB48 HQX47:HQX48 IAT47:IAT48 IKP47:IKP48 IUL47:IUL48 JEH47:JEH48 JOD47:JOD48 JXZ47:JXZ48 KHV47:KHV48 KRR47:KRR48 LBN47:LBN48 LLJ47:LLJ48 LVF47:LVF48 MFB47:MFB48 MOX47:MOX48 MYT47:MYT48 NIP47:NIP48 NSL47:NSL48 OCH47:OCH48 OMD47:OMD48 OVZ47:OVZ48 PFV47:PFV48 PPR47:PPR48 PZN47:PZN48 QJJ47:QJJ48 QTF47:QTF48 RDB47:RDB48 RMX47:RMX48 RWT47:RWT48 SGP47:SGP48 SQL47:SQL48 TAH47:TAH48 TKD47:TKD48 TTZ47:TTZ48 UDV47:UDV48 UNR47:UNR48 UXN47:UXN48 VHJ47:VHJ48 VRF47:VRF48 WBB47:WBB48 WKX47:WKX48 WKX27:WKX30 WBB27:WBB30 VRF27:VRF30 VHJ27:VHJ30 UXN27:UXN30 UNR27:UNR30 UDV27:UDV30 TTZ27:TTZ30 TKD27:TKD30 TAH27:TAH30 SQL27:SQL30 SGP27:SGP30 RWT27:RWT30 RMX27:RMX30 RDB27:RDB30 QTF27:QTF30 QJJ27:QJJ30 PZN27:PZN30 PPR27:PPR30 PFV27:PFV30 OVZ27:OVZ30 OMD27:OMD30 OCH27:OCH30 NSL27:NSL30 NIP27:NIP30 MYT27:MYT30 MOX27:MOX30 MFB27:MFB30 LVF27:LVF30 LLJ27:LLJ30 LBN27:LBN30 KRR27:KRR30 KHV27:KHV30 JXZ27:JXZ30 JOD27:JOD30 JEH27:JEH30 IUL27:IUL30 IKP27:IKP30 IAT27:IAT30 HQX27:HQX30 HHB27:HHB30 GXF27:GXF30 GNJ27:GNJ30 GDN27:GDN30 FTR27:FTR30 FJV27:FJV30 EZZ27:EZZ30 EQD27:EQD30 EGH27:EGH30 DWL27:DWL30 DMP27:DMP30 DCT27:DCT30 CSX27:CSX30 CJB27:CJB30 BZF27:BZF30 BPJ27:BPJ30 BFN27:BFN30 AVR27:AVR30 ALV27:ALV30 ABZ27:ABZ30 SD27:SD30 IH27:IH30 WKV27:WKV30 WAZ27:WAZ30 VRD27:VRD30 VHH27:VHH30 UXL27:UXL30 UNP27:UNP30 UDT27:UDT30 TTX27:TTX30 TKB27:TKB30 TAF27:TAF30 SQJ27:SQJ30 SGN27:SGN30 RWR27:RWR30 RMV27:RMV30 RCZ27:RCZ30 QTD27:QTD30 QJH27:QJH30 PZL27:PZL30 PPP27:PPP30 PFT27:PFT30 OVX27:OVX30 OMB27:OMB30 OCF27:OCF30 NSJ27:NSJ30 NIN27:NIN30 MYR27:MYR30 MOV27:MOV30 MEZ27:MEZ30 LVD27:LVD30 LLH27:LLH30 LBL27:LBL30 KRP27:KRP30 KHT27:KHT30 JXX27:JXX30 JOB27:JOB30 JEF27:JEF30 IUJ27:IUJ30 IKN27:IKN30 IAR27:IAR30 HQV27:HQV30 HGZ27:HGZ30 GXD27:GXD30 GNH27:GNH30 GDL27:GDL30 FTP27:FTP30 FJT27:FJT30 EZX27:EZX30 EQB27:EQB30 EGF27:EGF30 DWJ27:DWJ30 DMN27:DMN30 DCR27:DCR30 CSV27:CSV30 CIZ27:CIZ30 BZD27:BZD30 BPH27:BPH30 BFL27:BFL30 AVP27:AVP30 ALT27:ALT30 ABX27:ABX30 SB27:SB30 IF27:IF30 WKW12:WKW20 WBA12:WBA20 VRE12:VRE20 VHI12:VHI20 UXM12:UXM20 UNQ12:UNQ20 UDU12:UDU20 TTY12:TTY20 TKC12:TKC20 TAG12:TAG20 SQK12:SQK20 SGO12:SGO20 RWS12:RWS20 RMW12:RMW20 RDA12:RDA20 QTE12:QTE20 QJI12:QJI20 PZM12:PZM20 PPQ12:PPQ20 PFU12:PFU20 OVY12:OVY20 OMC12:OMC20 OCG12:OCG20 NSK12:NSK20 NIO12:NIO20 MYS12:MYS20 MOW12:MOW20 MFA12:MFA20 LVE12:LVE20 LLI12:LLI20 LBM12:LBM20 KRQ12:KRQ20 KHU12:KHU20 JXY12:JXY20 JOC12:JOC20 JEG12:JEG20 IUK12:IUK20 IKO12:IKO20 IAS12:IAS20 HQW12:HQW20 HHA12:HHA20 GXE12:GXE20 GNI12:GNI20 GDM12:GDM20 FTQ12:FTQ20 FJU12:FJU20 EZY12:EZY20 EQC12:EQC20 EGG12:EGG20 DWK12:DWK20 DMO12:DMO20 DCS12:DCS20 CSW12:CSW20 CJA12:CJA20 BZE12:BZE20 BPI12:BPI20 BFM12:BFM20 AVQ12:AVQ20 ALU12:ALU20 ABY12:ABY20 SC12:SC20 IG12:IG20 IF11:IH11 WKV21:WKX21 WKV11:WKX11 WAZ21:WBB21 WAZ11:WBB11 VRD21:VRF21 VRD11:VRF11 VHH21:VHJ21 VHH11:VHJ11 UXL21:UXN21 UXL11:UXN11 UNP21:UNR21 UNP11:UNR11 UDT21:UDV21 UDT11:UDV11 TTX21:TTZ21 TTX11:TTZ11 TKB21:TKD21 TKB11:TKD11 TAF21:TAH21 TAF11:TAH11 SQJ21:SQL21 SQJ11:SQL11 SGN21:SGP21 SGN11:SGP11 RWR21:RWT21 RWR11:RWT11 RMV21:RMX21 RMV11:RMX11 RCZ21:RDB21 RCZ11:RDB11 QTD21:QTF21 QTD11:QTF11 QJH21:QJJ21 QJH11:QJJ11 PZL21:PZN21 PZL11:PZN11 PPP21:PPR21 PPP11:PPR11 PFT21:PFV21 PFT11:PFV11 OVX21:OVZ21 OVX11:OVZ11 OMB21:OMD21 OMB11:OMD11 OCF21:OCH21 OCF11:OCH11 NSJ21:NSL21 NSJ11:NSL11 NIN21:NIP21 NIN11:NIP11 MYR21:MYT21 MYR11:MYT11 MOV21:MOX21 MOV11:MOX11 MEZ21:MFB21 MEZ11:MFB11 LVD21:LVF21 LVD11:LVF11 LLH21:LLJ21 LLH11:LLJ11 LBL21:LBN21 LBL11:LBN11 KRP21:KRR21 KRP11:KRR11 KHT21:KHV21 KHT11:KHV11 JXX21:JXZ21 JXX11:JXZ11 JOB21:JOD21 JOB11:JOD11 JEF21:JEH21 JEF11:JEH11 IUJ21:IUL21 IUJ11:IUL11 IKN21:IKP21 IKN11:IKP11 IAR21:IAT21 IAR11:IAT11 HQV21:HQX21 HQV11:HQX11 HGZ21:HHB21 HGZ11:HHB11 GXD21:GXF21 GXD11:GXF11 GNH21:GNJ21 GNH11:GNJ11 GDL21:GDN21 GDL11:GDN11 FTP21:FTR21 FTP11:FTR11 FJT21:FJV21 FJT11:FJV11 EZX21:EZZ21 EZX11:EZZ11 EQB21:EQD21 EQB11:EQD11 EGF21:EGH21 EGF11:EGH11 DWJ21:DWL21 DWJ11:DWL11 DMN21:DMP21 DMN11:DMP11 DCR21:DCT21 DCR11:DCT11 CSV21:CSX21 CSV11:CSX11 CIZ21:CJB21 CIZ11:CJB11 BZD21:BZF21 BZD11:BZF11 BPH21:BPJ21 BPH11:BPJ11 BFL21:BFN21 BFL11:BFN11 AVP21:AVR21 AVP11:AVR11 ALT21:ALV21 ALT11:ALV11 ABX21:ABZ21 ABX11:ABZ11 SB21:SD21 SB11:SD11 IF21:IH21 J47:J48 J56 J26:J29 J31:J36 J51:J54 J69 J71:J72 J74:J79 J81 J83:J85 J12:J21 J38:J45 L83:L85 L74:L79 L38:L45 L51:L54 L31:L36 L26:L29 L47:L48 L56 N81:O81 L12:L21 N56:O56 O74:O79 L69 N71:O71 L81 L71 O51:O54 N12:N55 O26:O29 O31:O36 O38:O45 O47:O48 L64:L67 O83:O85 O23:O24 O87:O89 L23:L24 J23:J24 O59:O62 L87:L89 J87:J89 O64:O67 L59:L62 J59:J62 WKM11:WKO89 IG22:IG89 SC22:SC89 ABY22:ABY89 ALU22:ALU89 AVQ22:AVQ89 BFM22:BFM89 BPI22:BPI89 BZE22:BZE89 CJA22:CJA89 CSW22:CSW89 DCS22:DCS89 DMO22:DMO89 DWK22:DWK89 EGG22:EGG89 EQC22:EQC89 EZY22:EZY89 FJU22:FJU89 FTQ22:FTQ89 GDM22:GDM89 GNI22:GNI89 GXE22:GXE89 HHA22:HHA89 HQW22:HQW89 IAS22:IAS89 IKO22:IKO89 IUK22:IUK89 JEG22:JEG89 JOC22:JOC89 JXY22:JXY89 KHU22:KHU89 KRQ22:KRQ89 LBM22:LBM89 LLI22:LLI89 LVE22:LVE89 MFA22:MFA89 MOW22:MOW89 MYS22:MYS89 NIO22:NIO89 NSK22:NSK89 OCG22:OCG89 OMC22:OMC89 OVY22:OVY89 PFU22:PFU89 PPQ22:PPQ89 PZM22:PZM89 QJI22:QJI89 QTE22:QTE89 RDA22:RDA89 RMW22:RMW89 RWS22:RWS89 SGO22:SGO89 SQK22:SQK89 TAG22:TAG89 TKC22:TKC89 TTY22:TTY89 UDU22:UDU89 UNQ22:UNQ89 UXM22:UXM89 VHI22:VHI89 VRE22:VRE89 WBA22:WBA89 WKW22:WKW89 HW11:HY89 RS11:RU89 ABO11:ABQ89 ALK11:ALM89 AVG11:AVI89 BFC11:BFE89 BOY11:BPA89 BYU11:BYW89 CIQ11:CIS89 CSM11:CSO89 DCI11:DCK89 DME11:DMG89 DWA11:DWC89 EFW11:EFY89 EPS11:EPU89 EZO11:EZQ89 FJK11:FJM89 FTG11:FTI89 GDC11:GDE89 GMY11:GNA89 GWU11:GWW89 HGQ11:HGS89 HQM11:HQO89 IAI11:IAK89 IKE11:IKG89 IUA11:IUC89 JDW11:JDY89 JNS11:JNU89 JXO11:JXQ89 KHK11:KHM89 KRG11:KRI89 LBC11:LBE89 LKY11:LLA89 LUU11:LUW89 MEQ11:MES89 MOM11:MOO89 MYI11:MYK89 NIE11:NIG89 NSA11:NSC89 OBW11:OBY89 OLS11:OLU89 OVO11:OVQ89 PFK11:PFM89 PPG11:PPI89 PZC11:PZE89 QIY11:QJA89 QSU11:QSW89 RCQ11:RCS89 RMM11:RMO89 RWI11:RWK89 SGE11:SGG89 SQA11:SQC89 SZW11:SZY89 TJS11:TJU89 TTO11:TTQ89 UDK11:UDM89 UNG11:UNI89 UXC11:UXE89 VGY11:VHA89 VQU11:VQW89 WAQ11:WAS89 M12:M89 J64:J67 O12:O21 N69:O69 N57:N68 N70 N72:N80 N82:N89"/>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VHC51 TTS51 WAU51 UDO51 IA88 RW88 ABS88 ALO88 AVK88 BFG88 BPC88 BYY88 CIU88 CSQ88 DCM88 DMI88 DWE88 EGA88 EPW88 EZS88 FJO88 FTK88 GDG88 GNC88 GWY88 HGU88 HQQ88 IAM88 IKI88 IUE88 JEA88 JNW88 JXS88 KHO88 KRK88 LBG88 LLC88 LUY88 MEU88 MOQ88 MYM88 NII88 NSE88 OCA88 OLW88 OVS88 PFO88 PPK88 PZG88 QJC88 QSY88 RCU88 RMQ88 RWM88 SGI88 SQE88 TAA88 TJW88 TTS88 UDO88 UNK88 UXG88 VHC88 VQY88 WAU88 WKQ88 VQY51 UNK51 IA73:IA80 RW73:RW80 ABS73:ABS80 ALO73:ALO80 AVK73:AVK80 BFG73:BFG80 BPC73:BPC80 BYY73:BYY80 CIU73:CIU80 CSQ73:CSQ80 DCM73:DCM80 DMI73:DMI80 DWE73:DWE80 EGA73:EGA80 EPW73:EPW80 EZS73:EZS80 FJO73:FJO80 FTK73:FTK80 GDG73:GDG80 GNC73:GNC80 GWY73:GWY80 HGU73:HGU80 HQQ73:HQQ80 IAM73:IAM80 IKI73:IKI80 IUE73:IUE80 JEA73:JEA80 JNW73:JNW80 JXS73:JXS80 KHO73:KHO80 KRK73:KRK80 LBG73:LBG80 LLC73:LLC80 LUY73:LUY80 MEU73:MEU80 MOQ73:MOQ80 MYM73:MYM80 NII73:NII80 NSE73:NSE80 OCA73:OCA80 OLW73:OLW80 OVS73:OVS80 PFO73:PFO80 PPK73:PPK80 PZG73:PZG80 QJC73:QJC80 QSY73:QSY80 RCU73:RCU80 RMQ73:RMQ80 RWM73:RWM80 SGI73:SGI80 SQE73:SQE80 TAA73:TAA80 TJW73:TJW80 TTS73:TTS80 UDO73:UDO80 UNK73:UNK80 UXG73:UXG80 VHC73:VHC80 VQY73:VQY80 WAU73:WAU80 WKQ73:WKQ80 WKQ51 UXG51 IA51 RW51 ABS51 ALO51 AVK51 BFG51 BPC51 BYY51 CIU51 CSQ51 DCM51 DMI51 DWE51 EGA51 EPW51 EZS51 FJO51 FTK51 GDG51 GNC51 GWY51 HGU51 HQQ51 IAM51 IKI51 IUE51 JEA51 JNW51 JXS51 KHO51 KRK51 LBG51 LLC51 LUY51 MEU51 MOQ51 MYM51 NII51 NSE51 OCA51 OLW51 OVS51 PFO51 PPK51 PZG51 QJC51 QSY51 RCU51 RMQ51 RWM51 SGI51 SQE51 TAA51 TJW51 WKQ63:WKQ68 WAU63:WAU68 VQY63:VQY68 VHC63:VHC68 UXG63:UXG68 UNK63:UNK68 UDO63:UDO68 TTS63:TTS68 TJW63:TJW68 TAA63:TAA68 SQE63:SQE68 SGI63:SGI68 RWM63:RWM68 RMQ63:RMQ68 RCU63:RCU68 QSY63:QSY68 QJC63:QJC68 PZG63:PZG68 PPK63:PPK68 PFO63:PFO68 OVS63:OVS68 OLW63:OLW68 OCA63:OCA68 NSE63:NSE68 NII63:NII68 MYM63:MYM68 MOQ63:MOQ68 MEU63:MEU68 LUY63:LUY68 LLC63:LLC68 LBG63:LBG68 KRK63:KRK68 KHO63:KHO68 JXS63:JXS68 JNW63:JNW68 JEA63:JEA68 IUE63:IUE68 IKI63:IKI68 IAM63:IAM68 HQQ63:HQQ68 HGU63:HGU68 GWY63:GWY68 GNC63:GNC68 GDG63:GDG68 FTK63:FTK68 FJO63:FJO68 EZS63:EZS68 EPW63:EPW68 EGA63:EGA68 DWE63:DWE68 DMI63:DMI68 DCM63:DCM68 CSQ63:CSQ68 CIU63:CIU68 BYY63:BYY68 BPC63:BPC68 BFG63:BFG68 AVK63:AVK68 ALO63:ALO68 ABS63:ABS68 RW63:RW68 IA63:IA68">
      <formula1>0</formula1>
      <formula2>5</formula2>
    </dataValidation>
  </dataValidations>
  <printOptions horizontalCentered="1"/>
  <pageMargins left="0.7" right="0.7" top="0.75" bottom="0.75" header="0.3" footer="0.3"/>
  <pageSetup paperSize="9" scale="82" fitToHeight="0" orientation="portrait" r:id="rId1"/>
  <headerFooter alignWithMargins="0">
    <oddHeader>&amp;L&amp;F&amp;R&amp;A</oddHeader>
    <oddFooter>&amp;C&amp;P/&amp;N</oddFooter>
  </headerFooter>
  <rowBreaks count="1" manualBreakCount="1">
    <brk id="5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6"/>
  <sheetViews>
    <sheetView showGridLines="0" topLeftCell="B1" zoomScale="110" zoomScaleNormal="110" zoomScaleSheetLayoutView="100" workbookViewId="0">
      <selection activeCell="G29" sqref="G29"/>
    </sheetView>
  </sheetViews>
  <sheetFormatPr defaultColWidth="0" defaultRowHeight="13.5" zeroHeight="1"/>
  <cols>
    <col min="1" max="1" width="6.125" hidden="1" customWidth="1"/>
    <col min="2" max="2" width="4.5" customWidth="1"/>
    <col min="3" max="3" width="1.625" customWidth="1"/>
    <col min="4" max="4" width="11.125" customWidth="1"/>
    <col min="5" max="5" width="11.625" customWidth="1"/>
    <col min="6" max="10" width="15.125" customWidth="1"/>
    <col min="11" max="11" width="1.25" customWidth="1"/>
    <col min="12" max="14" width="8.75" hidden="1" customWidth="1"/>
    <col min="15" max="16384" width="8.75" style="475" hidden="1"/>
  </cols>
  <sheetData>
    <row r="1" spans="1:14" ht="15.75">
      <c r="B1" s="388"/>
      <c r="C1" s="389"/>
      <c r="D1" s="389"/>
      <c r="E1" s="389"/>
      <c r="G1" s="390" t="s">
        <v>241</v>
      </c>
      <c r="H1" s="514" t="str">
        <f>メイン!C11</f>
        <v>○○ビル</v>
      </c>
      <c r="I1" s="514"/>
      <c r="J1" s="486"/>
      <c r="K1" s="389"/>
      <c r="L1" t="s">
        <v>124</v>
      </c>
    </row>
    <row r="2" spans="1:14" ht="16.5" thickBot="1">
      <c r="B2" s="391"/>
      <c r="C2" s="392"/>
      <c r="D2" s="392"/>
      <c r="E2" s="392"/>
      <c r="F2" s="392"/>
      <c r="G2" s="392"/>
      <c r="H2" s="392"/>
      <c r="I2" s="392"/>
      <c r="J2" s="392"/>
      <c r="K2" s="389"/>
    </row>
    <row r="3" spans="1:14" ht="18.75" thickBot="1">
      <c r="B3" s="424" t="s">
        <v>632</v>
      </c>
      <c r="C3" s="393"/>
      <c r="D3" s="396" t="s">
        <v>700</v>
      </c>
      <c r="E3" s="392"/>
      <c r="F3" s="392"/>
      <c r="G3" s="394"/>
      <c r="H3" s="395" t="s">
        <v>231</v>
      </c>
      <c r="K3" s="389"/>
      <c r="L3" t="s">
        <v>132</v>
      </c>
      <c r="N3" t="s">
        <v>264</v>
      </c>
    </row>
    <row r="4" spans="1:14" ht="6" customHeight="1">
      <c r="B4" s="391"/>
      <c r="C4" s="393"/>
      <c r="D4" s="392"/>
      <c r="E4" s="392"/>
      <c r="F4" s="392"/>
      <c r="G4" s="392"/>
      <c r="H4" s="392"/>
      <c r="I4" s="392"/>
      <c r="J4" s="392"/>
      <c r="K4" s="389"/>
      <c r="M4" t="s">
        <v>156</v>
      </c>
      <c r="N4" t="s">
        <v>157</v>
      </c>
    </row>
    <row r="5" spans="1:14" ht="15.75">
      <c r="B5" s="388">
        <v>1</v>
      </c>
      <c r="C5" s="396" t="s">
        <v>342</v>
      </c>
      <c r="D5" s="396"/>
      <c r="E5" s="396"/>
      <c r="F5" s="397"/>
      <c r="G5" s="397"/>
      <c r="H5" s="397"/>
      <c r="I5" s="397"/>
      <c r="J5" s="397"/>
      <c r="K5" s="389"/>
    </row>
    <row r="6" spans="1:14" ht="15.75">
      <c r="B6" s="388">
        <v>1.1000000000000001</v>
      </c>
      <c r="C6" s="398" t="s">
        <v>386</v>
      </c>
      <c r="D6" s="75"/>
      <c r="E6" s="75"/>
      <c r="F6" s="75"/>
      <c r="G6" s="75"/>
      <c r="H6" s="75"/>
      <c r="I6" s="75"/>
      <c r="J6" s="75"/>
      <c r="K6" s="389"/>
      <c r="L6">
        <v>1</v>
      </c>
      <c r="M6" t="s">
        <v>114</v>
      </c>
      <c r="N6" t="s">
        <v>115</v>
      </c>
    </row>
    <row r="7" spans="1:14" ht="15" thickBot="1">
      <c r="B7" s="446"/>
      <c r="C7" s="93"/>
      <c r="D7" s="399" t="s">
        <v>341</v>
      </c>
      <c r="E7" s="409"/>
      <c r="F7" s="415"/>
      <c r="G7" s="415"/>
      <c r="H7" s="412"/>
      <c r="I7" s="412"/>
      <c r="J7" s="410" t="str">
        <f>IF(J8=0,$L$3,"")</f>
        <v/>
      </c>
      <c r="K7" s="389"/>
      <c r="L7">
        <v>2</v>
      </c>
      <c r="M7" t="s">
        <v>125</v>
      </c>
      <c r="N7" t="s">
        <v>126</v>
      </c>
    </row>
    <row r="8" spans="1:14" ht="14.25" hidden="1" customHeight="1" thickBot="1">
      <c r="B8" s="446"/>
      <c r="C8" s="93"/>
      <c r="D8" s="400"/>
      <c r="E8" s="401"/>
      <c r="F8" s="402"/>
      <c r="G8" s="402"/>
      <c r="H8" s="403"/>
      <c r="I8" s="403"/>
      <c r="J8" s="404">
        <f>スコア!M12</f>
        <v>1</v>
      </c>
      <c r="K8" s="389"/>
      <c r="L8">
        <v>3</v>
      </c>
      <c r="M8" t="s">
        <v>127</v>
      </c>
      <c r="N8" t="s">
        <v>128</v>
      </c>
    </row>
    <row r="9" spans="1:14" ht="20.100000000000001" customHeight="1" thickBot="1">
      <c r="B9" s="446"/>
      <c r="C9" s="93"/>
      <c r="D9" s="405">
        <v>3</v>
      </c>
      <c r="E9" s="449" t="s">
        <v>385</v>
      </c>
      <c r="F9" s="416"/>
      <c r="G9" s="416"/>
      <c r="H9" s="416"/>
      <c r="I9" s="416"/>
      <c r="J9" s="417"/>
      <c r="K9" s="389"/>
      <c r="L9">
        <v>4</v>
      </c>
      <c r="M9" t="s">
        <v>117</v>
      </c>
      <c r="N9" t="s">
        <v>118</v>
      </c>
    </row>
    <row r="10" spans="1:14" ht="20.100000000000001" customHeight="1">
      <c r="A10" s="1">
        <v>1</v>
      </c>
      <c r="B10" s="446"/>
      <c r="C10" s="93"/>
      <c r="D10" s="463" t="str">
        <f>IF(D9=$L$11,$M$6,IF(ROUNDDOWN(D9,0)=$L$6,$N$6,$M$6))</f>
        <v>　レベル　1</v>
      </c>
      <c r="E10" s="737" t="s">
        <v>569</v>
      </c>
      <c r="F10" s="490"/>
      <c r="G10" s="490"/>
      <c r="H10" s="490"/>
      <c r="I10" s="490"/>
      <c r="J10" s="420"/>
      <c r="K10" s="389"/>
      <c r="L10">
        <v>5</v>
      </c>
      <c r="M10" t="s">
        <v>120</v>
      </c>
      <c r="N10" t="s">
        <v>121</v>
      </c>
    </row>
    <row r="11" spans="1:14" ht="20.100000000000001" customHeight="1">
      <c r="A11" s="1">
        <v>2</v>
      </c>
      <c r="B11" s="446"/>
      <c r="C11" s="93"/>
      <c r="D11" s="406" t="str">
        <f>IF(D9=$L$11,$M$7,IF(ROUNDDOWN(D9,0)=$L$7,$N$7,$M$7))</f>
        <v>　レベル　2</v>
      </c>
      <c r="E11" s="740" t="s">
        <v>570</v>
      </c>
      <c r="F11" s="488"/>
      <c r="G11" s="488"/>
      <c r="H11" s="488"/>
      <c r="I11" s="488"/>
      <c r="J11" s="492"/>
      <c r="K11" s="389"/>
      <c r="L11">
        <v>0</v>
      </c>
      <c r="M11" t="s">
        <v>116</v>
      </c>
      <c r="N11" t="s">
        <v>116</v>
      </c>
    </row>
    <row r="12" spans="1:14" ht="20.100000000000001" customHeight="1">
      <c r="A12" s="1">
        <v>3</v>
      </c>
      <c r="B12" s="446"/>
      <c r="C12" s="93"/>
      <c r="D12" s="406" t="str">
        <f>IF(D9=$L$11,$M$8,IF(ROUNDDOWN(D9,0)=$L$8,$N$8,$M$8))</f>
        <v>■レベル　3</v>
      </c>
      <c r="E12" s="740" t="s">
        <v>571</v>
      </c>
      <c r="F12" s="488"/>
      <c r="G12" s="488"/>
      <c r="H12" s="488"/>
      <c r="I12" s="488"/>
      <c r="J12" s="492"/>
      <c r="K12" s="389"/>
    </row>
    <row r="13" spans="1:14" ht="20.100000000000001" customHeight="1">
      <c r="A13" s="1">
        <v>4</v>
      </c>
      <c r="B13" s="446"/>
      <c r="C13" s="93"/>
      <c r="D13" s="406" t="str">
        <f>IF(D9=$L$11,$M$9,IF(ROUNDDOWN(D9,0)=$L$9,$N$9,$M$9))</f>
        <v>　レベル　4</v>
      </c>
      <c r="E13" s="740" t="s">
        <v>572</v>
      </c>
      <c r="F13" s="488"/>
      <c r="G13" s="488"/>
      <c r="H13" s="488"/>
      <c r="I13" s="488"/>
      <c r="J13" s="492"/>
      <c r="K13" s="389"/>
    </row>
    <row r="14" spans="1:14" ht="20.100000000000001" customHeight="1">
      <c r="A14" s="1">
        <v>5</v>
      </c>
      <c r="B14" s="446"/>
      <c r="C14" s="93"/>
      <c r="D14" s="407" t="str">
        <f>IF(D9=$L$11,$M$10,IF(ROUNDDOWN(D9,0)=$L$10,$N$10,$M$10))</f>
        <v>　レベル　5</v>
      </c>
      <c r="E14" s="716" t="s">
        <v>573</v>
      </c>
      <c r="F14" s="491"/>
      <c r="G14" s="491"/>
      <c r="H14" s="491"/>
      <c r="I14" s="491"/>
      <c r="J14" s="421"/>
      <c r="K14" s="389"/>
    </row>
    <row r="15" spans="1:14" ht="15.75">
      <c r="A15" s="408">
        <v>0</v>
      </c>
      <c r="B15" s="446"/>
      <c r="C15" s="391"/>
      <c r="K15" s="389"/>
    </row>
    <row r="16" spans="1:14" ht="15" thickBot="1">
      <c r="B16" s="446"/>
      <c r="C16" s="93"/>
      <c r="D16" s="399" t="s">
        <v>340</v>
      </c>
      <c r="E16" s="409"/>
      <c r="F16" s="415"/>
      <c r="G16" s="415"/>
      <c r="H16" s="412"/>
      <c r="I16" s="412"/>
      <c r="J16" s="410" t="str">
        <f>IF(J17=0,$L$3,"")</f>
        <v/>
      </c>
      <c r="K16" s="389"/>
    </row>
    <row r="17" spans="1:11" ht="14.25" hidden="1" thickBot="1">
      <c r="B17" s="446"/>
      <c r="C17" s="93"/>
      <c r="D17" s="400"/>
      <c r="E17" s="401"/>
      <c r="F17" s="402"/>
      <c r="G17" s="402"/>
      <c r="H17" s="403"/>
      <c r="I17" s="403"/>
      <c r="J17" s="404">
        <f>スコア!M13</f>
        <v>1</v>
      </c>
      <c r="K17" s="389"/>
    </row>
    <row r="18" spans="1:11" ht="20.100000000000001" customHeight="1" thickBot="1">
      <c r="B18" s="446"/>
      <c r="C18" s="93"/>
      <c r="D18" s="405">
        <v>3</v>
      </c>
      <c r="E18" s="449" t="s">
        <v>385</v>
      </c>
      <c r="F18" s="416"/>
      <c r="G18" s="416"/>
      <c r="H18" s="416"/>
      <c r="I18" s="416"/>
      <c r="J18" s="417"/>
      <c r="K18" s="389"/>
    </row>
    <row r="19" spans="1:11" ht="20.100000000000001" customHeight="1">
      <c r="A19" s="1" t="s">
        <v>202</v>
      </c>
      <c r="B19" s="446"/>
      <c r="C19" s="93"/>
      <c r="D19" s="463" t="str">
        <f>IF(D18=$L$11,$M$6,IF(ROUNDDOWN(D18,0)=$L$6,$N$6,$M$6))</f>
        <v>　レベル　1</v>
      </c>
      <c r="E19" s="737" t="s">
        <v>145</v>
      </c>
      <c r="F19" s="490"/>
      <c r="G19" s="490"/>
      <c r="H19" s="490"/>
      <c r="I19" s="490"/>
      <c r="J19" s="420"/>
    </row>
    <row r="20" spans="1:11" ht="20.100000000000001" customHeight="1">
      <c r="A20" s="1">
        <v>2</v>
      </c>
      <c r="B20" s="446"/>
      <c r="C20" s="93"/>
      <c r="D20" s="406" t="str">
        <f>IF(D18=$L$11,$M$7,IF(ROUNDDOWN(D18,0)=$L$7,$N$7,$M$7))</f>
        <v>　レベル　2</v>
      </c>
      <c r="E20" s="740" t="s">
        <v>704</v>
      </c>
      <c r="F20" s="488"/>
      <c r="G20" s="488"/>
      <c r="H20" s="488"/>
      <c r="I20" s="488"/>
      <c r="J20" s="492"/>
    </row>
    <row r="21" spans="1:11" ht="20.100000000000001" customHeight="1">
      <c r="A21" s="1">
        <v>3</v>
      </c>
      <c r="B21" s="446"/>
      <c r="C21" s="93"/>
      <c r="D21" s="406" t="str">
        <f>IF(D18=$L$11,$M$8,IF(ROUNDDOWN(D18,0)=$L$8,$N$8,$M$8))</f>
        <v>■レベル　3</v>
      </c>
      <c r="E21" s="740" t="s">
        <v>705</v>
      </c>
      <c r="F21" s="488"/>
      <c r="G21" s="488"/>
      <c r="H21" s="488"/>
      <c r="I21" s="488"/>
      <c r="J21" s="492"/>
    </row>
    <row r="22" spans="1:11" ht="20.100000000000001" customHeight="1">
      <c r="A22" s="1">
        <v>4</v>
      </c>
      <c r="B22" s="446"/>
      <c r="C22" s="93"/>
      <c r="D22" s="406" t="str">
        <f>IF(D18=$L$11,$M$9,IF(ROUNDDOWN(D18,0)=$L$9,$N$9,$M$9))</f>
        <v>　レベル　4</v>
      </c>
      <c r="E22" s="740" t="s">
        <v>706</v>
      </c>
      <c r="F22" s="488"/>
      <c r="G22" s="488"/>
      <c r="H22" s="488"/>
      <c r="I22" s="488"/>
      <c r="J22" s="492"/>
    </row>
    <row r="23" spans="1:11" ht="20.100000000000001" customHeight="1">
      <c r="A23" s="1">
        <v>5</v>
      </c>
      <c r="B23" s="446"/>
      <c r="C23" s="93"/>
      <c r="D23" s="407" t="str">
        <f>IF(D18=$L$11,$M$10,IF(ROUNDDOWN(D18,0)=$L$10,$N$10,$M$10))</f>
        <v>　レベル　5</v>
      </c>
      <c r="E23" s="716" t="s">
        <v>707</v>
      </c>
      <c r="F23" s="491"/>
      <c r="G23" s="491"/>
      <c r="H23" s="491"/>
      <c r="I23" s="491"/>
      <c r="J23" s="421"/>
    </row>
    <row r="24" spans="1:11" ht="15.75">
      <c r="A24" s="408">
        <v>0</v>
      </c>
      <c r="B24" s="446"/>
      <c r="C24" s="391"/>
    </row>
    <row r="25" spans="1:11" ht="15" thickBot="1">
      <c r="B25" s="446"/>
      <c r="C25" s="93"/>
      <c r="D25" s="399" t="s">
        <v>410</v>
      </c>
      <c r="E25" s="409"/>
      <c r="F25" s="415"/>
      <c r="G25" s="415"/>
      <c r="H25" s="412"/>
      <c r="I25" s="412"/>
      <c r="J25" s="410" t="str">
        <f>IF(J26=0,$L$3,"")</f>
        <v/>
      </c>
    </row>
    <row r="26" spans="1:11" ht="14.25" hidden="1" thickBot="1">
      <c r="B26" s="446"/>
      <c r="C26" s="93"/>
      <c r="D26" s="400"/>
      <c r="E26" s="401"/>
      <c r="F26" s="402"/>
      <c r="G26" s="402"/>
      <c r="H26" s="403"/>
      <c r="I26" s="403"/>
      <c r="J26" s="404">
        <f>スコア!M14</f>
        <v>1</v>
      </c>
    </row>
    <row r="27" spans="1:11" ht="20.100000000000001" customHeight="1" thickBot="1">
      <c r="B27" s="446"/>
      <c r="C27" s="93"/>
      <c r="D27" s="405">
        <v>3</v>
      </c>
      <c r="E27" s="449" t="s">
        <v>385</v>
      </c>
      <c r="F27" s="416"/>
      <c r="G27" s="416"/>
      <c r="H27" s="416"/>
      <c r="I27" s="416"/>
      <c r="J27" s="417"/>
    </row>
    <row r="28" spans="1:11" ht="20.100000000000001" customHeight="1">
      <c r="A28" s="1">
        <v>1</v>
      </c>
      <c r="B28" s="446"/>
      <c r="C28" s="93"/>
      <c r="D28" s="463" t="str">
        <f>IF(D27=$L$11,$M$6,IF(ROUNDDOWN(D27,0)=$L$6,$N$6,$M$6))</f>
        <v>　レベル　1</v>
      </c>
      <c r="E28" s="737" t="s">
        <v>708</v>
      </c>
      <c r="F28" s="490"/>
      <c r="G28" s="490"/>
      <c r="H28" s="490"/>
      <c r="I28" s="490"/>
      <c r="J28" s="420"/>
    </row>
    <row r="29" spans="1:11" ht="20.100000000000001" customHeight="1">
      <c r="A29" s="1">
        <v>2</v>
      </c>
      <c r="B29" s="446"/>
      <c r="C29" s="93"/>
      <c r="D29" s="406" t="str">
        <f>IF(D27=$L$11,$M$7,IF(ROUNDDOWN(D27,0)=$L$7,$N$7,$M$7))</f>
        <v>　レベル　2</v>
      </c>
      <c r="E29" s="740" t="s">
        <v>709</v>
      </c>
      <c r="F29" s="488"/>
      <c r="G29" s="488"/>
      <c r="H29" s="488"/>
      <c r="I29" s="488"/>
      <c r="J29" s="492"/>
    </row>
    <row r="30" spans="1:11" ht="20.100000000000001" customHeight="1">
      <c r="A30" s="1">
        <v>3</v>
      </c>
      <c r="B30" s="446"/>
      <c r="C30" s="93"/>
      <c r="D30" s="406" t="str">
        <f>IF(D27=$L$11,$M$8,IF(ROUNDDOWN(D27,0)=$L$8,$N$8,$M$8))</f>
        <v>■レベル　3</v>
      </c>
      <c r="E30" s="740" t="s">
        <v>710</v>
      </c>
      <c r="F30" s="488"/>
      <c r="G30" s="488"/>
      <c r="H30" s="488"/>
      <c r="I30" s="488"/>
      <c r="J30" s="492"/>
    </row>
    <row r="31" spans="1:11" ht="20.100000000000001" customHeight="1">
      <c r="A31" s="1">
        <v>4</v>
      </c>
      <c r="B31" s="446"/>
      <c r="C31" s="93"/>
      <c r="D31" s="406" t="str">
        <f>IF(D27=$L$11,$M$9,IF(ROUNDDOWN(D27,0)=$L$9,$N$9,$M$9))</f>
        <v>　レベル　4</v>
      </c>
      <c r="E31" s="740" t="s">
        <v>711</v>
      </c>
      <c r="F31" s="488"/>
      <c r="G31" s="488"/>
      <c r="H31" s="488"/>
      <c r="I31" s="488"/>
      <c r="J31" s="492"/>
    </row>
    <row r="32" spans="1:11" ht="20.100000000000001" customHeight="1">
      <c r="A32" s="1">
        <v>5</v>
      </c>
      <c r="B32" s="446"/>
      <c r="C32" s="93"/>
      <c r="D32" s="407" t="str">
        <f>IF(D27=$L$11,$M$10,IF(ROUNDDOWN(D27,0)=$L$10,$N$10,$M$10))</f>
        <v>　レベル　5</v>
      </c>
      <c r="E32" s="716" t="s">
        <v>712</v>
      </c>
      <c r="F32" s="491"/>
      <c r="G32" s="491"/>
      <c r="H32" s="491"/>
      <c r="I32" s="491"/>
      <c r="J32" s="421"/>
    </row>
    <row r="33" spans="1:14" ht="15.75">
      <c r="A33" s="408">
        <v>0</v>
      </c>
      <c r="B33" s="446"/>
      <c r="C33" s="391"/>
      <c r="D33" s="466" t="s">
        <v>715</v>
      </c>
      <c r="E33" s="75"/>
      <c r="F33" s="75"/>
      <c r="G33" s="75"/>
      <c r="H33" s="418"/>
      <c r="I33" s="593"/>
      <c r="J33" s="414"/>
    </row>
    <row r="34" spans="1:14" ht="16.5" thickBot="1">
      <c r="A34" s="475"/>
      <c r="B34" s="446"/>
      <c r="C34" s="391"/>
      <c r="D34" s="663"/>
      <c r="E34" s="669" t="s">
        <v>589</v>
      </c>
      <c r="F34" s="757" t="s">
        <v>642</v>
      </c>
      <c r="G34" s="669"/>
      <c r="H34" s="669"/>
      <c r="I34" s="669"/>
      <c r="J34" s="516"/>
    </row>
    <row r="35" spans="1:14" ht="26.25" customHeight="1">
      <c r="D35" s="525" t="s">
        <v>239</v>
      </c>
      <c r="E35" s="526">
        <v>1</v>
      </c>
      <c r="F35" s="891" t="s">
        <v>713</v>
      </c>
      <c r="G35" s="892"/>
      <c r="H35" s="892"/>
      <c r="I35" s="892"/>
      <c r="J35" s="893"/>
    </row>
    <row r="36" spans="1:14" ht="26.25" customHeight="1" thickBot="1">
      <c r="D36" s="413"/>
      <c r="E36" s="527">
        <v>2</v>
      </c>
      <c r="F36" s="887" t="s">
        <v>714</v>
      </c>
      <c r="G36" s="888"/>
      <c r="H36" s="888"/>
      <c r="I36" s="888"/>
      <c r="J36" s="889"/>
    </row>
    <row r="37" spans="1:14" ht="19.5" customHeight="1">
      <c r="D37" s="467" t="s">
        <v>266</v>
      </c>
      <c r="E37" s="515">
        <f>COUNTIF(D35:D36,$M$4)</f>
        <v>1</v>
      </c>
      <c r="F37" s="515"/>
      <c r="G37" s="515"/>
      <c r="H37" s="515"/>
      <c r="I37" s="515"/>
      <c r="J37" s="516"/>
    </row>
    <row r="38" spans="1:14">
      <c r="D38" s="475"/>
      <c r="E38" s="475"/>
      <c r="F38" s="475"/>
      <c r="G38" s="475"/>
      <c r="H38" s="475"/>
      <c r="I38" s="475"/>
      <c r="J38" s="475"/>
    </row>
    <row r="39" spans="1:14" s="756" customFormat="1" ht="14.25">
      <c r="A39" s="753"/>
      <c r="B39" s="753"/>
      <c r="C39" s="753"/>
      <c r="D39" s="754"/>
      <c r="E39" s="755"/>
      <c r="F39" s="755"/>
      <c r="G39" s="755"/>
      <c r="H39" s="755"/>
      <c r="I39" s="755"/>
      <c r="J39" s="754"/>
      <c r="K39" s="753"/>
      <c r="L39" s="753"/>
      <c r="M39" s="753"/>
      <c r="N39" s="753"/>
    </row>
    <row r="40" spans="1:14" ht="16.5" thickBot="1">
      <c r="B40" s="388">
        <v>1.2</v>
      </c>
      <c r="C40" s="398" t="s">
        <v>672</v>
      </c>
      <c r="D40" s="75"/>
      <c r="E40" s="75"/>
      <c r="F40" s="75"/>
      <c r="G40" s="75"/>
      <c r="H40" s="75"/>
      <c r="I40" s="75"/>
      <c r="J40" s="410" t="str">
        <f>IF(J41=0,$L$3,"")</f>
        <v>&lt;評価しない&gt;</v>
      </c>
    </row>
    <row r="41" spans="1:14" ht="14.25" hidden="1" thickBot="1">
      <c r="B41" s="446"/>
      <c r="C41" s="93"/>
      <c r="D41" s="400"/>
      <c r="E41" s="401"/>
      <c r="F41" s="402"/>
      <c r="G41" s="402"/>
      <c r="H41" s="403"/>
      <c r="I41" s="403"/>
      <c r="J41" s="404">
        <f>スコア!M15</f>
        <v>0</v>
      </c>
    </row>
    <row r="42" spans="1:14" ht="20.100000000000001" customHeight="1" thickBot="1">
      <c r="B42" s="446"/>
      <c r="C42" s="93"/>
      <c r="D42" s="405">
        <v>3</v>
      </c>
      <c r="E42" s="449" t="s">
        <v>385</v>
      </c>
      <c r="F42" s="416"/>
      <c r="G42" s="416"/>
      <c r="H42" s="416"/>
      <c r="I42" s="416"/>
      <c r="J42" s="707"/>
    </row>
    <row r="43" spans="1:14" ht="20.100000000000001" customHeight="1">
      <c r="A43" s="1" t="s">
        <v>202</v>
      </c>
      <c r="B43" s="446"/>
      <c r="C43" s="93"/>
      <c r="D43" s="463" t="str">
        <f>IF(D42=$L$11,$M$6,IF(ROUNDDOWN(D42,0)=$L$6,$N$6,$M$6))</f>
        <v>　レベル　1</v>
      </c>
      <c r="E43" s="737" t="s">
        <v>145</v>
      </c>
      <c r="F43" s="490"/>
      <c r="G43" s="490"/>
      <c r="H43" s="490"/>
      <c r="I43" s="490"/>
      <c r="J43" s="420"/>
    </row>
    <row r="44" spans="1:14" ht="20.100000000000001" customHeight="1">
      <c r="A44" s="1">
        <v>2</v>
      </c>
      <c r="B44" s="446"/>
      <c r="C44" s="93"/>
      <c r="D44" s="406" t="str">
        <f>IF(D42=$L$11,$M$7,IF(ROUNDDOWN(D42,0)=$L$7,$N$7,$M$7))</f>
        <v>　レベル　2</v>
      </c>
      <c r="E44" s="740" t="s">
        <v>574</v>
      </c>
      <c r="F44" s="488"/>
      <c r="G44" s="488"/>
      <c r="H44" s="488"/>
      <c r="I44" s="488"/>
      <c r="J44" s="492"/>
    </row>
    <row r="45" spans="1:14" ht="20.100000000000001" customHeight="1">
      <c r="A45" s="1">
        <v>3</v>
      </c>
      <c r="B45" s="446"/>
      <c r="C45" s="93"/>
      <c r="D45" s="406" t="str">
        <f>IF(D42=$L$11,$M$8,IF(ROUNDDOWN(D42,0)=$L$8,$N$8,$M$8))</f>
        <v>■レベル　3</v>
      </c>
      <c r="E45" s="740" t="s">
        <v>575</v>
      </c>
      <c r="F45" s="488"/>
      <c r="G45" s="488"/>
      <c r="H45" s="488"/>
      <c r="I45" s="488"/>
      <c r="J45" s="492"/>
    </row>
    <row r="46" spans="1:14" ht="35.1" customHeight="1">
      <c r="A46" s="1">
        <v>4</v>
      </c>
      <c r="B46" s="446"/>
      <c r="C46" s="93"/>
      <c r="D46" s="406" t="str">
        <f>IF(D42=$L$11,$M$9,IF(ROUNDDOWN(D42,0)=$L$9,$N$9,$M$9))</f>
        <v>　レベル　4</v>
      </c>
      <c r="E46" s="890" t="s">
        <v>716</v>
      </c>
      <c r="F46" s="885"/>
      <c r="G46" s="885"/>
      <c r="H46" s="885"/>
      <c r="I46" s="885"/>
      <c r="J46" s="886"/>
    </row>
    <row r="47" spans="1:14" ht="20.100000000000001" customHeight="1">
      <c r="A47" s="1">
        <v>5</v>
      </c>
      <c r="B47" s="446"/>
      <c r="C47" s="93"/>
      <c r="D47" s="407" t="str">
        <f>IF(D42=$L$11,$M$10,IF(ROUNDDOWN(D42,0)=$L$10,$N$10,$M$10))</f>
        <v>　レベル　5</v>
      </c>
      <c r="E47" s="716" t="s">
        <v>339</v>
      </c>
      <c r="F47" s="491"/>
      <c r="G47" s="491"/>
      <c r="H47" s="491"/>
      <c r="I47" s="491"/>
      <c r="J47" s="421"/>
    </row>
    <row r="48" spans="1:14" ht="15.75">
      <c r="A48" s="408">
        <v>0</v>
      </c>
      <c r="B48" s="446"/>
      <c r="C48" s="391"/>
    </row>
    <row r="49" spans="1:10" ht="15.75">
      <c r="B49" s="388">
        <v>1.3</v>
      </c>
      <c r="C49" s="398" t="s">
        <v>528</v>
      </c>
      <c r="D49" s="75"/>
      <c r="E49" s="75"/>
      <c r="F49" s="75"/>
      <c r="G49" s="75"/>
      <c r="H49" s="75"/>
      <c r="I49" s="75"/>
      <c r="J49" s="75"/>
    </row>
    <row r="50" spans="1:10" ht="14.25">
      <c r="B50" s="446"/>
      <c r="C50" s="93"/>
      <c r="D50" s="399" t="s">
        <v>463</v>
      </c>
      <c r="E50" s="409"/>
      <c r="F50" s="415"/>
      <c r="G50" s="415"/>
      <c r="H50" s="412"/>
      <c r="I50" s="412"/>
      <c r="J50" s="410" t="str">
        <f>IF(J51=0,$L$3,"")</f>
        <v/>
      </c>
    </row>
    <row r="51" spans="1:10" hidden="1">
      <c r="B51" s="446"/>
      <c r="C51" s="93"/>
      <c r="D51" s="400"/>
      <c r="E51" s="401"/>
      <c r="F51" s="402"/>
      <c r="G51" s="402"/>
      <c r="H51" s="403"/>
      <c r="I51" s="403"/>
      <c r="J51" s="404">
        <f>スコア!M16</f>
        <v>1</v>
      </c>
    </row>
    <row r="52" spans="1:10" ht="20.100000000000001" customHeight="1">
      <c r="B52" s="446"/>
      <c r="C52" s="93"/>
      <c r="D52" s="924">
        <f>D61</f>
        <v>3</v>
      </c>
      <c r="E52" s="416" t="s">
        <v>385</v>
      </c>
      <c r="F52" s="416"/>
      <c r="G52" s="416"/>
      <c r="H52" s="416"/>
      <c r="I52" s="416"/>
      <c r="J52" s="417"/>
    </row>
    <row r="53" spans="1:10" ht="20.100000000000001" customHeight="1">
      <c r="B53" s="446"/>
      <c r="C53" s="93"/>
      <c r="D53" s="925"/>
      <c r="E53" s="896" t="s">
        <v>389</v>
      </c>
      <c r="F53" s="897"/>
      <c r="G53" s="665"/>
      <c r="H53" s="898" t="s">
        <v>583</v>
      </c>
      <c r="I53" s="896"/>
      <c r="J53" s="898"/>
    </row>
    <row r="54" spans="1:10" ht="20.100000000000001" customHeight="1">
      <c r="A54" s="1">
        <v>1</v>
      </c>
      <c r="B54" s="446"/>
      <c r="C54" s="93"/>
      <c r="D54" s="406" t="str">
        <f>IF(D52=$L$11,$M$6,IF(ROUNDDOWN(D52,0)=$L$6,$N$6,$M$6))</f>
        <v>　レベル　1</v>
      </c>
      <c r="E54" s="737" t="s">
        <v>145</v>
      </c>
      <c r="F54" s="490"/>
      <c r="G54" s="490"/>
      <c r="H54" s="737" t="s">
        <v>165</v>
      </c>
      <c r="I54" s="490"/>
      <c r="J54" s="420"/>
    </row>
    <row r="55" spans="1:10" ht="20.100000000000001" customHeight="1">
      <c r="A55" s="1">
        <v>2</v>
      </c>
      <c r="B55" s="446"/>
      <c r="C55" s="93"/>
      <c r="D55" s="406" t="str">
        <f>IF(D52=$L$11,$M$7,IF(ROUNDDOWN(D52,0)=$L$7,$N$7,$M$7))</f>
        <v>　レベル　2</v>
      </c>
      <c r="E55" s="740" t="s">
        <v>13</v>
      </c>
      <c r="F55" s="488"/>
      <c r="G55" s="488"/>
      <c r="H55" s="740" t="s">
        <v>576</v>
      </c>
      <c r="I55" s="488"/>
      <c r="J55" s="492"/>
    </row>
    <row r="56" spans="1:10" ht="20.100000000000001" customHeight="1">
      <c r="A56" s="1">
        <v>3</v>
      </c>
      <c r="B56" s="446"/>
      <c r="C56" s="93"/>
      <c r="D56" s="406" t="str">
        <f>IF(D52=$L$11,$M$8,IF(ROUNDDOWN(D52,0)=$L$8,$N$8,$M$8))</f>
        <v>■レベル　3</v>
      </c>
      <c r="E56" s="740" t="s">
        <v>576</v>
      </c>
      <c r="F56" s="488"/>
      <c r="G56" s="488"/>
      <c r="H56" s="740" t="s">
        <v>338</v>
      </c>
      <c r="I56" s="488"/>
      <c r="J56" s="492"/>
    </row>
    <row r="57" spans="1:10" ht="20.100000000000001" customHeight="1">
      <c r="A57" s="1">
        <v>4</v>
      </c>
      <c r="B57" s="446"/>
      <c r="C57" s="93"/>
      <c r="D57" s="406" t="str">
        <f>IF(D52=$L$11,$M$9,IF(ROUNDDOWN(D52,0)=$L$9,$N$9,$M$9))</f>
        <v>　レベル　4</v>
      </c>
      <c r="E57" s="740" t="s">
        <v>338</v>
      </c>
      <c r="F57" s="488"/>
      <c r="G57" s="488"/>
      <c r="H57" s="740" t="s">
        <v>337</v>
      </c>
      <c r="I57" s="488"/>
      <c r="J57" s="492"/>
    </row>
    <row r="58" spans="1:10" ht="20.100000000000001" customHeight="1">
      <c r="A58" s="1">
        <v>5</v>
      </c>
      <c r="B58" s="446"/>
      <c r="C58" s="93"/>
      <c r="D58" s="407" t="str">
        <f>IF(D52=$L$11,$M$10,IF(ROUNDDOWN(D52,0)=$L$10,$N$10,$M$10))</f>
        <v>　レベル　5</v>
      </c>
      <c r="E58" s="716" t="s">
        <v>337</v>
      </c>
      <c r="F58" s="491"/>
      <c r="G58" s="491"/>
      <c r="H58" s="716" t="s">
        <v>336</v>
      </c>
      <c r="I58" s="491"/>
      <c r="J58" s="421"/>
    </row>
    <row r="59" spans="1:10" ht="14.25" hidden="1" thickBot="1">
      <c r="A59" s="408">
        <v>0</v>
      </c>
      <c r="B59" s="446"/>
      <c r="C59" s="93"/>
      <c r="D59" s="405">
        <v>0</v>
      </c>
      <c r="E59" s="521" t="s">
        <v>238</v>
      </c>
      <c r="F59" s="464" t="s">
        <v>263</v>
      </c>
    </row>
    <row r="60" spans="1:10" ht="15.75">
      <c r="A60" s="475"/>
      <c r="B60" s="446"/>
      <c r="C60" s="391"/>
      <c r="D60" s="466" t="s">
        <v>313</v>
      </c>
      <c r="E60" s="75"/>
      <c r="F60" s="75"/>
      <c r="G60" s="75"/>
      <c r="H60" s="418"/>
      <c r="I60" s="593"/>
      <c r="J60" s="414"/>
    </row>
    <row r="61" spans="1:10" ht="20.100000000000001" customHeight="1" thickBot="1">
      <c r="D61" s="663">
        <f>IF(F59=N3,IF(メイン!C46="パターン１",IF(E66=0,2,IF(E66=1,3,IF(E66=2,4,IF(E66&gt;2,5)))),IF(E66=0,1,IF(E66=1,2,IF(E66=2,3,IF(E66=3,4,IF(E66&gt;=4,5)))))),D59)</f>
        <v>3</v>
      </c>
      <c r="E61" s="669" t="s">
        <v>644</v>
      </c>
      <c r="F61" s="668" t="s">
        <v>642</v>
      </c>
      <c r="G61" s="419"/>
      <c r="H61" s="419"/>
      <c r="I61" s="419"/>
      <c r="J61" s="422"/>
    </row>
    <row r="62" spans="1:10" ht="35.1" customHeight="1">
      <c r="D62" s="525" t="s">
        <v>239</v>
      </c>
      <c r="E62" s="526">
        <v>1</v>
      </c>
      <c r="F62" s="891" t="s">
        <v>717</v>
      </c>
      <c r="G62" s="892"/>
      <c r="H62" s="892"/>
      <c r="I62" s="892"/>
      <c r="J62" s="893"/>
    </row>
    <row r="63" spans="1:10" ht="45" customHeight="1">
      <c r="D63" s="413"/>
      <c r="E63" s="527">
        <v>2</v>
      </c>
      <c r="F63" s="884" t="s">
        <v>718</v>
      </c>
      <c r="G63" s="885"/>
      <c r="H63" s="885"/>
      <c r="I63" s="885"/>
      <c r="J63" s="886"/>
    </row>
    <row r="64" spans="1:10" ht="35.1" customHeight="1">
      <c r="D64" s="413"/>
      <c r="E64" s="527">
        <v>3</v>
      </c>
      <c r="F64" s="884" t="s">
        <v>719</v>
      </c>
      <c r="G64" s="885"/>
      <c r="H64" s="885"/>
      <c r="I64" s="885"/>
      <c r="J64" s="886"/>
    </row>
    <row r="65" spans="1:10" ht="20.100000000000001" customHeight="1" thickBot="1">
      <c r="D65" s="664"/>
      <c r="E65" s="528">
        <v>4</v>
      </c>
      <c r="F65" s="887" t="s">
        <v>720</v>
      </c>
      <c r="G65" s="888"/>
      <c r="H65" s="888"/>
      <c r="I65" s="888"/>
      <c r="J65" s="889"/>
    </row>
    <row r="66" spans="1:10" ht="14.25">
      <c r="D66" s="467" t="s">
        <v>266</v>
      </c>
      <c r="E66" s="515">
        <f>COUNTIF(D62:D65,$M$4)</f>
        <v>1</v>
      </c>
      <c r="F66" s="515"/>
      <c r="G66" s="515"/>
      <c r="H66" s="515"/>
      <c r="I66" s="515"/>
      <c r="J66" s="516"/>
    </row>
    <row r="67" spans="1:10"/>
    <row r="68" spans="1:10" ht="14.25">
      <c r="B68" s="446"/>
      <c r="C68" s="93"/>
      <c r="D68" s="399" t="s">
        <v>335</v>
      </c>
      <c r="E68" s="409"/>
      <c r="F68" s="415"/>
      <c r="G68" s="415"/>
      <c r="H68" s="412"/>
      <c r="I68" s="412"/>
      <c r="J68" s="410" t="str">
        <f>IF(J69=0,$L$3,"")</f>
        <v/>
      </c>
    </row>
    <row r="69" spans="1:10" hidden="1">
      <c r="B69" s="446"/>
      <c r="C69" s="93"/>
      <c r="D69" s="400"/>
      <c r="E69" s="401"/>
      <c r="F69" s="402"/>
      <c r="G69" s="402"/>
      <c r="H69" s="403"/>
      <c r="I69" s="403"/>
      <c r="J69" s="404">
        <f>スコア!M17</f>
        <v>1</v>
      </c>
    </row>
    <row r="70" spans="1:10" ht="20.100000000000001" customHeight="1">
      <c r="B70" s="446"/>
      <c r="C70" s="93"/>
      <c r="D70" s="705">
        <f>D78</f>
        <v>3</v>
      </c>
      <c r="E70" s="449" t="s">
        <v>385</v>
      </c>
      <c r="F70" s="416"/>
      <c r="G70" s="416"/>
      <c r="H70" s="416"/>
      <c r="I70" s="416"/>
      <c r="J70" s="417"/>
    </row>
    <row r="71" spans="1:10" ht="20.100000000000001" customHeight="1">
      <c r="A71" s="1">
        <v>1</v>
      </c>
      <c r="B71" s="446"/>
      <c r="C71" s="93"/>
      <c r="D71" s="406" t="str">
        <f>IF(D70=$L$11,$M$6,IF(ROUNDDOWN(D70,0)=$L$6,$N$6,$M$6))</f>
        <v>　レベル　1</v>
      </c>
      <c r="E71" s="737" t="s">
        <v>721</v>
      </c>
      <c r="F71" s="490"/>
      <c r="G71" s="490"/>
      <c r="H71" s="490"/>
      <c r="I71" s="490"/>
      <c r="J71" s="420"/>
    </row>
    <row r="72" spans="1:10" ht="20.100000000000001" customHeight="1">
      <c r="A72" s="1" t="s">
        <v>202</v>
      </c>
      <c r="B72" s="446"/>
      <c r="C72" s="93"/>
      <c r="D72" s="406" t="str">
        <f>IF(D70=$L$11,$M$7,IF(ROUNDDOWN(D70,0)=$L$7,$N$7,$M$7))</f>
        <v>　レベル　2</v>
      </c>
      <c r="E72" s="740" t="s">
        <v>145</v>
      </c>
      <c r="F72" s="488"/>
      <c r="G72" s="488"/>
      <c r="H72" s="488"/>
      <c r="I72" s="488"/>
      <c r="J72" s="492"/>
    </row>
    <row r="73" spans="1:10" ht="20.100000000000001" customHeight="1">
      <c r="A73" s="1">
        <v>3</v>
      </c>
      <c r="B73" s="446"/>
      <c r="C73" s="93"/>
      <c r="D73" s="406" t="str">
        <f>IF(D70=$L$11,$M$8,IF(ROUNDDOWN(D70,0)=$L$8,$N$8,$M$8))</f>
        <v>■レベル　3</v>
      </c>
      <c r="E73" s="740" t="s">
        <v>722</v>
      </c>
      <c r="F73" s="488"/>
      <c r="G73" s="488"/>
      <c r="H73" s="488"/>
      <c r="I73" s="488"/>
      <c r="J73" s="492"/>
    </row>
    <row r="74" spans="1:10" ht="20.100000000000001" customHeight="1">
      <c r="A74" s="1">
        <v>4</v>
      </c>
      <c r="B74" s="446"/>
      <c r="C74" s="93"/>
      <c r="D74" s="406" t="str">
        <f>IF(D70=$L$11,$M$9,IF(ROUNDDOWN(D70,0)=$L$9,$N$9,$M$9))</f>
        <v>　レベル　4</v>
      </c>
      <c r="E74" s="740" t="s">
        <v>723</v>
      </c>
      <c r="F74" s="488"/>
      <c r="G74" s="488"/>
      <c r="H74" s="488"/>
      <c r="I74" s="488"/>
      <c r="J74" s="492"/>
    </row>
    <row r="75" spans="1:10" ht="20.100000000000001" customHeight="1" thickBot="1">
      <c r="A75" s="1">
        <v>5</v>
      </c>
      <c r="B75" s="446"/>
      <c r="C75" s="93"/>
      <c r="D75" s="407" t="str">
        <f>IF(D70=$L$11,$M$10,IF(ROUNDDOWN(D70,0)=$L$10,$N$10,$M$10))</f>
        <v>　レベル　5</v>
      </c>
      <c r="E75" s="716" t="s">
        <v>724</v>
      </c>
      <c r="F75" s="491"/>
      <c r="G75" s="491"/>
      <c r="H75" s="491"/>
      <c r="I75" s="491"/>
      <c r="J75" s="421"/>
    </row>
    <row r="76" spans="1:10" ht="20.100000000000001" customHeight="1" thickBot="1">
      <c r="A76" s="408">
        <v>0</v>
      </c>
      <c r="B76" s="446"/>
      <c r="C76" s="93"/>
      <c r="D76" s="405">
        <v>0</v>
      </c>
      <c r="E76" s="521" t="s">
        <v>238</v>
      </c>
      <c r="F76" s="464" t="s">
        <v>263</v>
      </c>
    </row>
    <row r="77" spans="1:10" ht="20.100000000000001" customHeight="1">
      <c r="A77" s="475"/>
      <c r="B77" s="446"/>
      <c r="C77" s="93"/>
      <c r="D77" s="466" t="s">
        <v>313</v>
      </c>
      <c r="E77" s="75"/>
      <c r="F77" s="75"/>
      <c r="G77" s="75"/>
      <c r="H77" s="418"/>
      <c r="I77" s="593"/>
      <c r="J77" s="414"/>
    </row>
    <row r="78" spans="1:10" ht="20.100000000000001" customHeight="1" thickBot="1">
      <c r="A78" s="752"/>
      <c r="B78" s="446"/>
      <c r="C78" s="93"/>
      <c r="D78" s="663">
        <f>IF(F76=$N$3,IF(E84=0,1,IF(E84=1,3,IF(E84=2,4,IF(E84&gt;=3,5)))),D76)</f>
        <v>3</v>
      </c>
      <c r="E78" s="669" t="s">
        <v>589</v>
      </c>
      <c r="F78" s="668" t="s">
        <v>642</v>
      </c>
      <c r="G78" s="419"/>
      <c r="H78" s="419"/>
      <c r="I78" s="419"/>
      <c r="J78" s="422"/>
    </row>
    <row r="79" spans="1:10" ht="20.100000000000001" customHeight="1">
      <c r="A79" s="752"/>
      <c r="B79" s="446"/>
      <c r="C79" s="93"/>
      <c r="D79" s="525" t="s">
        <v>239</v>
      </c>
      <c r="E79" s="526">
        <v>1</v>
      </c>
      <c r="F79" s="891" t="s">
        <v>725</v>
      </c>
      <c r="G79" s="892"/>
      <c r="H79" s="892"/>
      <c r="I79" s="892"/>
      <c r="J79" s="893"/>
    </row>
    <row r="80" spans="1:10" ht="20.100000000000001" customHeight="1">
      <c r="A80" s="752"/>
      <c r="B80" s="446"/>
      <c r="C80" s="93"/>
      <c r="D80" s="413"/>
      <c r="E80" s="527">
        <v>2</v>
      </c>
      <c r="F80" s="884" t="s">
        <v>726</v>
      </c>
      <c r="G80" s="885"/>
      <c r="H80" s="885"/>
      <c r="I80" s="885"/>
      <c r="J80" s="886"/>
    </row>
    <row r="81" spans="1:10" ht="20.100000000000001" customHeight="1">
      <c r="A81" s="752"/>
      <c r="B81" s="446"/>
      <c r="C81" s="93"/>
      <c r="D81" s="413"/>
      <c r="E81" s="527">
        <v>3</v>
      </c>
      <c r="F81" s="884" t="s">
        <v>727</v>
      </c>
      <c r="G81" s="885"/>
      <c r="H81" s="885"/>
      <c r="I81" s="885"/>
      <c r="J81" s="886"/>
    </row>
    <row r="82" spans="1:10" ht="20.100000000000001" customHeight="1">
      <c r="A82" s="752"/>
      <c r="B82" s="446"/>
      <c r="C82" s="93"/>
      <c r="D82" s="413"/>
      <c r="E82" s="527">
        <v>4</v>
      </c>
      <c r="F82" s="884" t="s">
        <v>728</v>
      </c>
      <c r="G82" s="885"/>
      <c r="H82" s="885"/>
      <c r="I82" s="885"/>
      <c r="J82" s="886"/>
    </row>
    <row r="83" spans="1:10" ht="20.100000000000001" customHeight="1" thickBot="1">
      <c r="A83" s="752"/>
      <c r="B83" s="446"/>
      <c r="C83" s="93"/>
      <c r="D83" s="664"/>
      <c r="E83" s="528">
        <v>5</v>
      </c>
      <c r="F83" s="887" t="s">
        <v>141</v>
      </c>
      <c r="G83" s="888"/>
      <c r="H83" s="888"/>
      <c r="I83" s="888"/>
      <c r="J83" s="889"/>
    </row>
    <row r="84" spans="1:10" ht="20.100000000000001" customHeight="1">
      <c r="A84" s="752"/>
      <c r="B84" s="446"/>
      <c r="C84" s="93"/>
      <c r="D84" s="467" t="s">
        <v>266</v>
      </c>
      <c r="E84" s="515">
        <f>COUNTIF(D79:D83,$M$4)</f>
        <v>1</v>
      </c>
      <c r="F84" s="515"/>
      <c r="G84" s="515"/>
      <c r="H84" s="515"/>
      <c r="I84" s="515"/>
      <c r="J84" s="516"/>
    </row>
    <row r="85" spans="1:10" ht="15.75">
      <c r="A85" s="475"/>
      <c r="B85" s="446"/>
      <c r="C85" s="391"/>
    </row>
    <row r="86" spans="1:10" ht="15.75">
      <c r="B86" s="388">
        <v>1.4</v>
      </c>
      <c r="C86" s="398" t="s">
        <v>671</v>
      </c>
      <c r="D86" s="75"/>
      <c r="E86" s="75"/>
      <c r="F86" s="75"/>
      <c r="G86" s="75"/>
      <c r="H86" s="75"/>
      <c r="I86" s="75"/>
      <c r="J86" s="75"/>
    </row>
    <row r="87" spans="1:10" ht="15" thickBot="1">
      <c r="B87" s="446"/>
      <c r="C87" s="93"/>
      <c r="D87" s="399" t="s">
        <v>464</v>
      </c>
      <c r="E87" s="409"/>
      <c r="F87" s="415"/>
      <c r="G87" s="415"/>
      <c r="H87" s="412"/>
      <c r="I87" s="412"/>
      <c r="J87" s="410" t="str">
        <f>IF(J88=0,$L$3,"")</f>
        <v>&lt;評価しない&gt;</v>
      </c>
    </row>
    <row r="88" spans="1:10" ht="14.25" hidden="1" thickBot="1">
      <c r="B88" s="446"/>
      <c r="C88" s="93"/>
      <c r="D88" s="400"/>
      <c r="E88" s="401"/>
      <c r="F88" s="402"/>
      <c r="G88" s="402"/>
      <c r="H88" s="403"/>
      <c r="I88" s="403"/>
      <c r="J88" s="404">
        <f>スコア!M18</f>
        <v>0</v>
      </c>
    </row>
    <row r="89" spans="1:10" ht="20.100000000000001" customHeight="1" thickBot="1">
      <c r="B89" s="446"/>
      <c r="C89" s="93"/>
      <c r="D89" s="405">
        <v>3</v>
      </c>
      <c r="E89" s="449" t="s">
        <v>385</v>
      </c>
      <c r="F89" s="416"/>
      <c r="G89" s="416"/>
      <c r="H89" s="416"/>
      <c r="I89" s="416"/>
      <c r="J89" s="417"/>
    </row>
    <row r="90" spans="1:10" ht="20.100000000000001" customHeight="1">
      <c r="A90" s="1">
        <v>1</v>
      </c>
      <c r="B90" s="446"/>
      <c r="C90" s="93"/>
      <c r="D90" s="463" t="str">
        <f>IF(D89=$L$11,$M$6,IF(ROUNDDOWN(D89,0)=$L$6,$N$6,$M$6))</f>
        <v>　レベル　1</v>
      </c>
      <c r="E90" s="737" t="s">
        <v>578</v>
      </c>
      <c r="F90" s="490"/>
      <c r="G90" s="490"/>
      <c r="H90" s="490"/>
      <c r="I90" s="490"/>
      <c r="J90" s="420"/>
    </row>
    <row r="91" spans="1:10" ht="20.100000000000001" customHeight="1">
      <c r="A91" s="1" t="s">
        <v>202</v>
      </c>
      <c r="B91" s="446"/>
      <c r="C91" s="93"/>
      <c r="D91" s="406" t="str">
        <f>IF(D89=$L$11,$M$7,IF(ROUNDDOWN(D89,0)=$L$7,$N$7,$M$7))</f>
        <v>　レベル　2</v>
      </c>
      <c r="E91" s="740" t="s">
        <v>145</v>
      </c>
      <c r="F91" s="488"/>
      <c r="G91" s="488"/>
      <c r="H91" s="488"/>
      <c r="I91" s="488"/>
      <c r="J91" s="492"/>
    </row>
    <row r="92" spans="1:10" ht="20.100000000000001" customHeight="1">
      <c r="A92" s="1">
        <v>3</v>
      </c>
      <c r="B92" s="446"/>
      <c r="C92" s="93"/>
      <c r="D92" s="406" t="str">
        <f>IF(D89=$L$11,$M$8,IF(ROUNDDOWN(D89,0)=$L$8,$N$8,$M$8))</f>
        <v>■レベル　3</v>
      </c>
      <c r="E92" s="740" t="s">
        <v>579</v>
      </c>
      <c r="F92" s="488"/>
      <c r="G92" s="488"/>
      <c r="H92" s="488"/>
      <c r="I92" s="488"/>
      <c r="J92" s="492"/>
    </row>
    <row r="93" spans="1:10" ht="20.100000000000001" customHeight="1">
      <c r="A93" s="1">
        <v>4</v>
      </c>
      <c r="B93" s="446"/>
      <c r="C93" s="93"/>
      <c r="D93" s="406" t="str">
        <f>IF(D89=$L$11,$M$9,IF(ROUNDDOWN(D89,0)=$L$9,$N$9,$M$9))</f>
        <v>　レベル　4</v>
      </c>
      <c r="E93" s="740" t="s">
        <v>580</v>
      </c>
      <c r="F93" s="488"/>
      <c r="G93" s="488"/>
      <c r="H93" s="488"/>
      <c r="I93" s="488"/>
      <c r="J93" s="492"/>
    </row>
    <row r="94" spans="1:10" ht="20.100000000000001" customHeight="1">
      <c r="A94" s="1">
        <v>5</v>
      </c>
      <c r="B94" s="446"/>
      <c r="C94" s="93"/>
      <c r="D94" s="407" t="str">
        <f>IF(D89=$L$11,$M$10,IF(ROUNDDOWN(D89,0)=$L$10,$N$10,$M$10))</f>
        <v>　レベル　5</v>
      </c>
      <c r="E94" s="716" t="s">
        <v>729</v>
      </c>
      <c r="F94" s="491"/>
      <c r="G94" s="491"/>
      <c r="H94" s="491"/>
      <c r="I94" s="491"/>
      <c r="J94" s="421"/>
    </row>
    <row r="95" spans="1:10" ht="15.75">
      <c r="A95" s="408">
        <v>0</v>
      </c>
      <c r="B95" s="446"/>
      <c r="C95" s="391"/>
    </row>
    <row r="96" spans="1:10" ht="14.25">
      <c r="B96" s="446"/>
      <c r="C96" s="93"/>
      <c r="D96" s="399" t="s">
        <v>465</v>
      </c>
      <c r="E96" s="409"/>
      <c r="F96" s="415"/>
      <c r="G96" s="415"/>
      <c r="H96" s="412"/>
      <c r="I96" s="412"/>
      <c r="J96" s="410" t="str">
        <f>IF(J97=0,$L$3,"")</f>
        <v>&lt;評価しない&gt;</v>
      </c>
    </row>
    <row r="97" spans="1:10" hidden="1">
      <c r="B97" s="446"/>
      <c r="C97" s="93"/>
      <c r="D97" s="400"/>
      <c r="E97" s="401"/>
      <c r="F97" s="402"/>
      <c r="G97" s="402"/>
      <c r="H97" s="403"/>
      <c r="I97" s="403"/>
      <c r="J97" s="404">
        <f>スコア!M19</f>
        <v>0</v>
      </c>
    </row>
    <row r="98" spans="1:10" ht="20.100000000000001" customHeight="1">
      <c r="B98" s="446"/>
      <c r="C98" s="93"/>
      <c r="D98" s="705">
        <f>D106</f>
        <v>3</v>
      </c>
      <c r="E98" s="416" t="s">
        <v>385</v>
      </c>
      <c r="F98" s="416"/>
      <c r="G98" s="416"/>
      <c r="H98" s="416"/>
      <c r="I98" s="416"/>
      <c r="J98" s="417"/>
    </row>
    <row r="99" spans="1:10" ht="20.100000000000001" customHeight="1">
      <c r="A99" s="1">
        <v>1</v>
      </c>
      <c r="B99" s="446"/>
      <c r="C99" s="93"/>
      <c r="D99" s="406" t="str">
        <f>IF(D98=$L$11,$M$6,IF(ROUNDDOWN(D98,0)=$L$6,$N$6,$M$6))</f>
        <v>　レベル　1</v>
      </c>
      <c r="E99" s="737" t="s">
        <v>721</v>
      </c>
      <c r="F99" s="490"/>
      <c r="G99" s="490"/>
      <c r="H99" s="490"/>
      <c r="I99" s="490"/>
      <c r="J99" s="420"/>
    </row>
    <row r="100" spans="1:10" ht="20.100000000000001" customHeight="1">
      <c r="A100" s="1" t="s">
        <v>202</v>
      </c>
      <c r="B100" s="446"/>
      <c r="C100" s="93"/>
      <c r="D100" s="406" t="str">
        <f>IF(D98=$L$11,$M$7,IF(ROUNDDOWN(D98,0)=$L$7,$N$7,$M$7))</f>
        <v>　レベル　2</v>
      </c>
      <c r="E100" s="740" t="s">
        <v>145</v>
      </c>
      <c r="F100" s="488"/>
      <c r="G100" s="488"/>
      <c r="H100" s="488"/>
      <c r="I100" s="488"/>
      <c r="J100" s="492"/>
    </row>
    <row r="101" spans="1:10" ht="20.100000000000001" customHeight="1">
      <c r="A101" s="1">
        <v>3</v>
      </c>
      <c r="B101" s="446"/>
      <c r="C101" s="93"/>
      <c r="D101" s="406" t="str">
        <f>IF(D98=$L$11,$M$8,IF(ROUNDDOWN(D98,0)=$L$8,$N$8,$M$8))</f>
        <v>■レベル　3</v>
      </c>
      <c r="E101" s="740" t="s">
        <v>722</v>
      </c>
      <c r="F101" s="488"/>
      <c r="G101" s="488"/>
      <c r="H101" s="488"/>
      <c r="I101" s="488"/>
      <c r="J101" s="492"/>
    </row>
    <row r="102" spans="1:10" ht="20.100000000000001" customHeight="1">
      <c r="A102" s="1">
        <v>4</v>
      </c>
      <c r="B102" s="446"/>
      <c r="C102" s="93"/>
      <c r="D102" s="406" t="str">
        <f>IF(D98=$L$11,$M$9,IF(ROUNDDOWN(D98,0)=$L$9,$N$9,$M$9))</f>
        <v>　レベル　4</v>
      </c>
      <c r="E102" s="740" t="s">
        <v>723</v>
      </c>
      <c r="F102" s="488"/>
      <c r="G102" s="488"/>
      <c r="H102" s="488"/>
      <c r="I102" s="488"/>
      <c r="J102" s="492"/>
    </row>
    <row r="103" spans="1:10" ht="20.100000000000001" customHeight="1" thickBot="1">
      <c r="A103" s="1">
        <v>5</v>
      </c>
      <c r="B103" s="446"/>
      <c r="C103" s="93"/>
      <c r="D103" s="407" t="str">
        <f>IF(D98=$L$11,$M$10,IF(ROUNDDOWN(D98,0)=$L$10,$N$10,$M$10))</f>
        <v>　レベル　5</v>
      </c>
      <c r="E103" s="716" t="s">
        <v>724</v>
      </c>
      <c r="F103" s="491"/>
      <c r="G103" s="491"/>
      <c r="H103" s="491"/>
      <c r="I103" s="491"/>
      <c r="J103" s="421"/>
    </row>
    <row r="104" spans="1:10" ht="18.75" customHeight="1" thickBot="1">
      <c r="A104" s="408">
        <v>0</v>
      </c>
      <c r="B104" s="446"/>
      <c r="C104" s="93"/>
      <c r="D104" s="405">
        <v>0</v>
      </c>
      <c r="E104" s="521" t="s">
        <v>238</v>
      </c>
      <c r="F104" s="464" t="s">
        <v>263</v>
      </c>
    </row>
    <row r="105" spans="1:10" ht="15.75">
      <c r="B105" s="446"/>
      <c r="C105" s="391"/>
      <c r="D105" s="466" t="s">
        <v>641</v>
      </c>
      <c r="E105" s="75"/>
      <c r="F105" s="75"/>
    </row>
    <row r="106" spans="1:10" ht="20.100000000000001" customHeight="1" thickBot="1">
      <c r="D106" s="663">
        <f>IF(F104=$N$3,IF(E112=0,1,IF(E112=1,3,IF(E112=2,4,IF(E112&gt;=3,5)))),D104)</f>
        <v>3</v>
      </c>
      <c r="E106" s="419" t="s">
        <v>644</v>
      </c>
      <c r="F106" s="668" t="s">
        <v>642</v>
      </c>
      <c r="G106" s="419"/>
      <c r="H106" s="419"/>
      <c r="I106" s="419"/>
      <c r="J106" s="422"/>
    </row>
    <row r="107" spans="1:10" ht="20.100000000000001" customHeight="1">
      <c r="D107" s="525" t="s">
        <v>239</v>
      </c>
      <c r="E107" s="526">
        <v>1</v>
      </c>
      <c r="F107" s="738" t="s">
        <v>730</v>
      </c>
      <c r="G107" s="738"/>
      <c r="H107" s="738"/>
      <c r="I107" s="738"/>
      <c r="J107" s="739"/>
    </row>
    <row r="108" spans="1:10" ht="20.100000000000001" customHeight="1">
      <c r="D108" s="413"/>
      <c r="E108" s="527">
        <v>2</v>
      </c>
      <c r="F108" s="741" t="s">
        <v>731</v>
      </c>
      <c r="G108" s="741"/>
      <c r="H108" s="741"/>
      <c r="I108" s="741"/>
      <c r="J108" s="742"/>
    </row>
    <row r="109" spans="1:10" ht="35.1" customHeight="1">
      <c r="D109" s="413"/>
      <c r="E109" s="527">
        <v>3</v>
      </c>
      <c r="F109" s="884" t="s">
        <v>334</v>
      </c>
      <c r="G109" s="885"/>
      <c r="H109" s="885"/>
      <c r="I109" s="885"/>
      <c r="J109" s="886"/>
    </row>
    <row r="110" spans="1:10" ht="20.100000000000001" customHeight="1">
      <c r="D110" s="413"/>
      <c r="E110" s="527">
        <v>4</v>
      </c>
      <c r="F110" s="741" t="s">
        <v>732</v>
      </c>
      <c r="G110" s="741"/>
      <c r="H110" s="741"/>
      <c r="I110" s="741"/>
      <c r="J110" s="742"/>
    </row>
    <row r="111" spans="1:10" ht="20.100000000000001" customHeight="1" thickBot="1">
      <c r="D111" s="664"/>
      <c r="E111" s="528">
        <v>5</v>
      </c>
      <c r="F111" s="741" t="s">
        <v>141</v>
      </c>
      <c r="G111" s="741"/>
      <c r="H111" s="741"/>
      <c r="I111" s="741"/>
      <c r="J111" s="742"/>
    </row>
    <row r="112" spans="1:10" ht="20.100000000000001" customHeight="1">
      <c r="D112" s="467" t="s">
        <v>266</v>
      </c>
      <c r="E112" s="515">
        <f>COUNTIF(D107:D111,$M$4)</f>
        <v>1</v>
      </c>
      <c r="F112" s="515"/>
      <c r="G112" s="515"/>
      <c r="H112" s="515"/>
      <c r="I112" s="515"/>
      <c r="J112" s="516"/>
    </row>
    <row r="113" spans="1:10">
      <c r="D113" s="475"/>
      <c r="E113" s="475"/>
      <c r="F113" s="475"/>
    </row>
    <row r="114" spans="1:10" ht="16.5" thickBot="1">
      <c r="B114" s="578">
        <v>1.5</v>
      </c>
      <c r="C114" s="398" t="s">
        <v>581</v>
      </c>
      <c r="D114" s="75"/>
      <c r="E114" s="75"/>
      <c r="F114" s="75"/>
      <c r="G114" s="75"/>
      <c r="H114" s="75"/>
      <c r="I114" s="75"/>
      <c r="J114" s="410" t="str">
        <f>IF(J115=0,$L$3,"")</f>
        <v>&lt;評価しない&gt;</v>
      </c>
    </row>
    <row r="115" spans="1:10" ht="14.25" hidden="1" thickBot="1">
      <c r="B115" s="446"/>
      <c r="C115" s="93"/>
      <c r="D115" s="400"/>
      <c r="E115" s="401"/>
      <c r="F115" s="402"/>
      <c r="G115" s="402"/>
      <c r="H115" s="403"/>
      <c r="I115" s="403"/>
      <c r="J115" s="404">
        <f>スコア!M20</f>
        <v>0</v>
      </c>
    </row>
    <row r="116" spans="1:10" ht="20.100000000000001" customHeight="1" thickBot="1">
      <c r="B116" s="446"/>
      <c r="C116" s="93"/>
      <c r="D116" s="405">
        <v>3</v>
      </c>
      <c r="E116" s="449" t="s">
        <v>385</v>
      </c>
      <c r="F116" s="416"/>
      <c r="G116" s="416"/>
      <c r="H116" s="416"/>
      <c r="I116" s="416"/>
      <c r="J116" s="417"/>
    </row>
    <row r="117" spans="1:10" ht="24.95" customHeight="1">
      <c r="A117" s="1">
        <v>1</v>
      </c>
      <c r="B117" s="446"/>
      <c r="C117" s="93"/>
      <c r="D117" s="463" t="str">
        <f>IF(D116=$L$11,$M$6,IF(ROUNDDOWN(D116,0)=$L$6,$N$6,$M$6))</f>
        <v>　レベル　1</v>
      </c>
      <c r="E117" s="737" t="s">
        <v>13</v>
      </c>
      <c r="F117" s="490"/>
      <c r="G117" s="490"/>
      <c r="H117" s="490"/>
      <c r="I117" s="490"/>
      <c r="J117" s="420"/>
    </row>
    <row r="118" spans="1:10" ht="24.95" customHeight="1">
      <c r="A118" s="1" t="s">
        <v>202</v>
      </c>
      <c r="B118" s="446"/>
      <c r="C118" s="93"/>
      <c r="D118" s="406" t="str">
        <f>IF(D116=$L$11,$M$7,IF(ROUNDDOWN(D116,0)=$L$7,$N$7,$M$7))</f>
        <v>　レベル　2</v>
      </c>
      <c r="E118" s="740" t="s">
        <v>145</v>
      </c>
      <c r="F118" s="488"/>
      <c r="G118" s="488"/>
      <c r="H118" s="488"/>
      <c r="I118" s="488"/>
      <c r="J118" s="492"/>
    </row>
    <row r="119" spans="1:10" ht="24.95" customHeight="1">
      <c r="A119" s="1">
        <v>3</v>
      </c>
      <c r="B119" s="446"/>
      <c r="C119" s="93"/>
      <c r="D119" s="406" t="str">
        <f>IF(D116=$L$11,$M$8,IF(ROUNDDOWN(D116,0)=$L$8,$N$8,$M$8))</f>
        <v>■レベル　3</v>
      </c>
      <c r="E119" s="740" t="s">
        <v>733</v>
      </c>
      <c r="F119" s="488"/>
      <c r="G119" s="488"/>
      <c r="H119" s="488"/>
      <c r="I119" s="488"/>
      <c r="J119" s="492"/>
    </row>
    <row r="120" spans="1:10" ht="24.95" customHeight="1">
      <c r="A120" s="1">
        <v>4</v>
      </c>
      <c r="B120" s="446"/>
      <c r="C120" s="93"/>
      <c r="D120" s="406" t="str">
        <f>IF(D116=$L$11,$M$9,IF(ROUNDDOWN(D116,0)=$L$9,$N$9,$M$9))</f>
        <v>　レベル　4</v>
      </c>
      <c r="E120" s="740" t="s">
        <v>734</v>
      </c>
      <c r="F120" s="488"/>
      <c r="G120" s="488"/>
      <c r="H120" s="488"/>
      <c r="I120" s="488"/>
      <c r="J120" s="492"/>
    </row>
    <row r="121" spans="1:10" ht="24.95" customHeight="1">
      <c r="A121" s="1">
        <v>5</v>
      </c>
      <c r="B121" s="446"/>
      <c r="C121" s="93"/>
      <c r="D121" s="407" t="str">
        <f>IF(D116=$L$11,$M$10,IF(ROUNDDOWN(D116,0)=$L$10,$N$10,$M$10))</f>
        <v>　レベル　5</v>
      </c>
      <c r="E121" s="716" t="s">
        <v>735</v>
      </c>
      <c r="F121" s="491"/>
      <c r="G121" s="491"/>
      <c r="H121" s="491"/>
      <c r="I121" s="491"/>
      <c r="J121" s="421"/>
    </row>
    <row r="122" spans="1:10" ht="49.5" customHeight="1">
      <c r="A122" s="408">
        <v>0</v>
      </c>
      <c r="D122" s="926" t="s">
        <v>466</v>
      </c>
      <c r="E122" s="926"/>
      <c r="F122" s="926"/>
      <c r="G122" s="926"/>
      <c r="H122" s="926"/>
      <c r="I122" s="926"/>
      <c r="J122" s="926"/>
    </row>
    <row r="123" spans="1:10" ht="15.75">
      <c r="B123" s="388">
        <v>1.6</v>
      </c>
      <c r="C123" s="398" t="s">
        <v>467</v>
      </c>
      <c r="D123" s="399"/>
      <c r="E123" s="409"/>
      <c r="F123" s="415"/>
      <c r="G123" s="415"/>
      <c r="H123" s="412"/>
      <c r="I123" s="412"/>
      <c r="J123" s="410" t="str">
        <f>IF(J124=0,$L$3,"")</f>
        <v/>
      </c>
    </row>
    <row r="124" spans="1:10" hidden="1">
      <c r="B124" s="446"/>
      <c r="C124" s="93"/>
      <c r="D124" s="400"/>
      <c r="E124" s="401"/>
      <c r="F124" s="402"/>
      <c r="G124" s="402"/>
      <c r="H124" s="403"/>
      <c r="I124" s="403"/>
      <c r="J124" s="404">
        <f>スコア!M21</f>
        <v>1</v>
      </c>
    </row>
    <row r="125" spans="1:10" ht="20.100000000000001" customHeight="1">
      <c r="B125" s="446"/>
      <c r="C125" s="93"/>
      <c r="D125" s="705">
        <f>D133</f>
        <v>3</v>
      </c>
      <c r="E125" s="416" t="s">
        <v>385</v>
      </c>
      <c r="F125" s="416"/>
      <c r="G125" s="416"/>
      <c r="H125" s="416"/>
      <c r="I125" s="416"/>
      <c r="J125" s="517" t="s">
        <v>441</v>
      </c>
    </row>
    <row r="126" spans="1:10" ht="20.100000000000001" customHeight="1">
      <c r="A126" s="1">
        <v>1</v>
      </c>
      <c r="B126" s="446"/>
      <c r="C126" s="93"/>
      <c r="D126" s="406" t="str">
        <f>IF(D125=$L$11,$M$6,IF(ROUNDDOWN(D125,0)=$L$6,$N$6,$M$6))</f>
        <v>　レベル　1</v>
      </c>
      <c r="E126" s="737" t="s">
        <v>333</v>
      </c>
      <c r="F126" s="724"/>
      <c r="G126" s="724"/>
      <c r="H126" s="724"/>
      <c r="I126" s="724"/>
      <c r="J126" s="903" t="s">
        <v>698</v>
      </c>
    </row>
    <row r="127" spans="1:10" ht="31.5" customHeight="1">
      <c r="A127" s="1">
        <v>2</v>
      </c>
      <c r="B127" s="446"/>
      <c r="C127" s="93"/>
      <c r="D127" s="406" t="str">
        <f>IF(D125=$L$11,$M$7,IF(ROUNDDOWN(D125,0)=$L$7,$N$7,$M$7))</f>
        <v>　レベル　2</v>
      </c>
      <c r="E127" s="890" t="s">
        <v>740</v>
      </c>
      <c r="F127" s="885"/>
      <c r="G127" s="885"/>
      <c r="H127" s="885"/>
      <c r="I127" s="886"/>
      <c r="J127" s="904"/>
    </row>
    <row r="128" spans="1:10" ht="31.5" customHeight="1">
      <c r="A128" s="1">
        <v>3</v>
      </c>
      <c r="B128" s="446"/>
      <c r="C128" s="93"/>
      <c r="D128" s="406" t="str">
        <f>IF(D125=$L$11,$M$8,IF(ROUNDDOWN(D125,0)=$L$8,$N$8,$M$8))</f>
        <v>■レベル　3</v>
      </c>
      <c r="E128" s="890" t="s">
        <v>739</v>
      </c>
      <c r="F128" s="885"/>
      <c r="G128" s="885"/>
      <c r="H128" s="885"/>
      <c r="I128" s="886"/>
      <c r="J128" s="904"/>
    </row>
    <row r="129" spans="1:10" ht="31.5" customHeight="1">
      <c r="A129" s="1">
        <v>4</v>
      </c>
      <c r="B129" s="446"/>
      <c r="C129" s="93"/>
      <c r="D129" s="406" t="str">
        <f>IF(D125=$L$11,$M$9,IF(ROUNDDOWN(D125,0)=$L$9,$N$9,$M$9))</f>
        <v>　レベル　4</v>
      </c>
      <c r="E129" s="890" t="s">
        <v>737</v>
      </c>
      <c r="F129" s="885"/>
      <c r="G129" s="885"/>
      <c r="H129" s="885"/>
      <c r="I129" s="886"/>
      <c r="J129" s="904"/>
    </row>
    <row r="130" spans="1:10" ht="31.5" customHeight="1" thickBot="1">
      <c r="A130" s="1">
        <v>5</v>
      </c>
      <c r="B130" s="446"/>
      <c r="C130" s="93"/>
      <c r="D130" s="407" t="str">
        <f>IF(D125=$L$11,$M$10,IF(ROUNDDOWN(D125,0)=$L$10,$N$10,$M$10))</f>
        <v>　レベル　5</v>
      </c>
      <c r="E130" s="901" t="s">
        <v>738</v>
      </c>
      <c r="F130" s="888"/>
      <c r="G130" s="888"/>
      <c r="H130" s="888"/>
      <c r="I130" s="889"/>
      <c r="J130" s="905"/>
    </row>
    <row r="131" spans="1:10" ht="19.5" customHeight="1" thickBot="1">
      <c r="A131" s="408">
        <v>0</v>
      </c>
      <c r="B131" s="446"/>
      <c r="C131" s="391"/>
      <c r="D131" s="405">
        <v>0</v>
      </c>
      <c r="E131" s="521" t="s">
        <v>238</v>
      </c>
      <c r="F131" s="464" t="s">
        <v>263</v>
      </c>
      <c r="G131" s="521"/>
      <c r="J131" s="475"/>
    </row>
    <row r="132" spans="1:10" ht="15.75">
      <c r="B132" s="446"/>
      <c r="C132" s="93"/>
      <c r="D132" s="466" t="s">
        <v>447</v>
      </c>
      <c r="E132" s="75"/>
      <c r="F132" s="75"/>
      <c r="G132" s="75"/>
      <c r="H132" s="418"/>
      <c r="I132" s="593"/>
      <c r="J132" s="414"/>
    </row>
    <row r="133" spans="1:10" ht="20.100000000000001" customHeight="1" thickBot="1">
      <c r="B133" s="446"/>
      <c r="C133" s="93"/>
      <c r="D133" s="663">
        <f>IF(F131=$N$3,IF(E141&lt;1,1,IF(E141&lt;=2,2,IF(E141=3,3,IF(E141=4,4,IF(E141&gt;=5,5))))),D131)</f>
        <v>3</v>
      </c>
      <c r="E133" s="419" t="s">
        <v>644</v>
      </c>
      <c r="F133" s="419"/>
      <c r="G133" s="668" t="s">
        <v>642</v>
      </c>
      <c r="H133" s="524"/>
      <c r="I133" s="524"/>
      <c r="J133" s="423" t="s">
        <v>469</v>
      </c>
    </row>
    <row r="134" spans="1:10" ht="39.950000000000003" customHeight="1">
      <c r="B134" s="446"/>
      <c r="C134" s="93"/>
      <c r="D134" s="530">
        <v>2</v>
      </c>
      <c r="E134" s="894" t="s">
        <v>332</v>
      </c>
      <c r="F134" s="895"/>
      <c r="G134" s="891" t="s">
        <v>741</v>
      </c>
      <c r="H134" s="892"/>
      <c r="I134" s="893"/>
      <c r="J134" s="518">
        <v>2</v>
      </c>
    </row>
    <row r="135" spans="1:10" ht="20.100000000000001" customHeight="1">
      <c r="B135" s="446"/>
      <c r="C135" s="93"/>
      <c r="D135" s="531">
        <v>1</v>
      </c>
      <c r="E135" s="882" t="s">
        <v>331</v>
      </c>
      <c r="F135" s="883"/>
      <c r="G135" s="884" t="s">
        <v>330</v>
      </c>
      <c r="H135" s="885"/>
      <c r="I135" s="886"/>
      <c r="J135" s="519">
        <v>1</v>
      </c>
    </row>
    <row r="136" spans="1:10" ht="39.950000000000003" customHeight="1">
      <c r="B136" s="446"/>
      <c r="C136" s="93"/>
      <c r="D136" s="531"/>
      <c r="E136" s="882" t="s">
        <v>329</v>
      </c>
      <c r="F136" s="883"/>
      <c r="G136" s="884" t="s">
        <v>742</v>
      </c>
      <c r="H136" s="885"/>
      <c r="I136" s="886"/>
      <c r="J136" s="519">
        <v>1</v>
      </c>
    </row>
    <row r="137" spans="1:10" ht="39.950000000000003" customHeight="1">
      <c r="D137" s="531"/>
      <c r="E137" s="882" t="s">
        <v>328</v>
      </c>
      <c r="F137" s="883"/>
      <c r="G137" s="884" t="s">
        <v>327</v>
      </c>
      <c r="H137" s="885"/>
      <c r="I137" s="886"/>
      <c r="J137" s="519">
        <v>1</v>
      </c>
    </row>
    <row r="138" spans="1:10" ht="39.950000000000003" customHeight="1">
      <c r="D138" s="531"/>
      <c r="E138" s="882" t="s">
        <v>326</v>
      </c>
      <c r="F138" s="883"/>
      <c r="G138" s="884" t="s">
        <v>743</v>
      </c>
      <c r="H138" s="885"/>
      <c r="I138" s="886"/>
      <c r="J138" s="519">
        <v>1</v>
      </c>
    </row>
    <row r="139" spans="1:10" ht="39.950000000000003" customHeight="1">
      <c r="D139" s="531"/>
      <c r="E139" s="882" t="s">
        <v>325</v>
      </c>
      <c r="F139" s="883"/>
      <c r="G139" s="884" t="s">
        <v>744</v>
      </c>
      <c r="H139" s="885"/>
      <c r="I139" s="886"/>
      <c r="J139" s="519">
        <v>1</v>
      </c>
    </row>
    <row r="140" spans="1:10" ht="20.100000000000001" customHeight="1" thickBot="1">
      <c r="D140" s="532"/>
      <c r="E140" s="911" t="s">
        <v>468</v>
      </c>
      <c r="F140" s="912"/>
      <c r="G140" s="488" t="s">
        <v>699</v>
      </c>
      <c r="H140" s="488"/>
      <c r="I140" s="488"/>
      <c r="J140" s="520">
        <v>1</v>
      </c>
    </row>
    <row r="141" spans="1:10" ht="20.100000000000001" customHeight="1">
      <c r="D141" s="467" t="s">
        <v>266</v>
      </c>
      <c r="E141" s="533">
        <f>SUM(D134:D140)</f>
        <v>3</v>
      </c>
      <c r="F141" s="465" t="s">
        <v>265</v>
      </c>
      <c r="G141" s="465"/>
      <c r="H141" s="515"/>
      <c r="I141" s="515"/>
      <c r="J141" s="516"/>
    </row>
    <row r="142" spans="1:10"/>
    <row r="143" spans="1:10" ht="15.75">
      <c r="B143" s="388">
        <v>2</v>
      </c>
      <c r="C143" s="396" t="s">
        <v>133</v>
      </c>
      <c r="D143" s="396"/>
      <c r="E143" s="396"/>
      <c r="F143" s="397"/>
      <c r="G143" s="397"/>
      <c r="H143" s="397"/>
      <c r="I143" s="397"/>
      <c r="J143" s="397"/>
    </row>
    <row r="144" spans="1:10" ht="16.5" thickBot="1">
      <c r="B144" s="388">
        <v>2.1</v>
      </c>
      <c r="C144" s="398" t="s">
        <v>670</v>
      </c>
      <c r="D144" s="75"/>
      <c r="E144" s="409"/>
      <c r="F144" s="415"/>
      <c r="G144" s="415"/>
      <c r="H144" s="412"/>
      <c r="I144" s="412"/>
      <c r="J144" s="410" t="str">
        <f>IF(J145=0,$L$3,"")</f>
        <v/>
      </c>
    </row>
    <row r="145" spans="1:10" ht="14.25" hidden="1" thickBot="1">
      <c r="B145" s="446"/>
      <c r="C145" s="93"/>
      <c r="D145" s="400"/>
      <c r="E145" s="401"/>
      <c r="F145" s="402"/>
      <c r="G145" s="402"/>
      <c r="H145" s="403"/>
      <c r="I145" s="403"/>
      <c r="J145" s="404">
        <f>スコア!M23</f>
        <v>1</v>
      </c>
    </row>
    <row r="146" spans="1:10" ht="20.100000000000001" customHeight="1" thickBot="1">
      <c r="B146" s="446"/>
      <c r="C146" s="93"/>
      <c r="D146" s="405">
        <v>3</v>
      </c>
      <c r="E146" s="449" t="s">
        <v>385</v>
      </c>
      <c r="F146" s="416"/>
      <c r="G146" s="416"/>
      <c r="H146" s="416"/>
      <c r="I146" s="416"/>
      <c r="J146" s="417"/>
    </row>
    <row r="147" spans="1:10" ht="20.100000000000001" customHeight="1">
      <c r="A147" s="1">
        <v>1</v>
      </c>
      <c r="B147" s="446"/>
      <c r="C147" s="93"/>
      <c r="D147" s="463" t="str">
        <f>IF(D146=$L$11,$M$6,IF(ROUNDDOWN(D146,0)=$L$6,$N$6,$M$6))</f>
        <v>　レベル　1</v>
      </c>
      <c r="E147" s="737" t="s">
        <v>134</v>
      </c>
      <c r="F147" s="490"/>
      <c r="G147" s="490"/>
      <c r="H147" s="490"/>
      <c r="I147" s="490"/>
      <c r="J147" s="420"/>
    </row>
    <row r="148" spans="1:10" ht="20.100000000000001" customHeight="1">
      <c r="A148" s="1" t="s">
        <v>202</v>
      </c>
      <c r="B148" s="446"/>
      <c r="C148" s="93"/>
      <c r="D148" s="406" t="str">
        <f>IF(D146=$L$11,$M$7,IF(ROUNDDOWN(D146,0)=$L$7,$N$7,$M$7))</f>
        <v>　レベル　2</v>
      </c>
      <c r="E148" s="740" t="s">
        <v>145</v>
      </c>
      <c r="F148" s="488"/>
      <c r="G148" s="488"/>
      <c r="H148" s="488"/>
      <c r="I148" s="488"/>
      <c r="J148" s="492"/>
    </row>
    <row r="149" spans="1:10" ht="20.100000000000001" customHeight="1">
      <c r="A149" s="1">
        <v>3</v>
      </c>
      <c r="B149" s="446"/>
      <c r="C149" s="93"/>
      <c r="D149" s="406" t="str">
        <f>IF(D146=$L$11,$M$8,IF(ROUNDDOWN(D146,0)=$L$8,$N$8,$M$8))</f>
        <v>■レベル　3</v>
      </c>
      <c r="E149" s="740" t="s">
        <v>324</v>
      </c>
      <c r="F149" s="488"/>
      <c r="G149" s="488"/>
      <c r="H149" s="488"/>
      <c r="I149" s="488"/>
      <c r="J149" s="492"/>
    </row>
    <row r="150" spans="1:10" ht="20.100000000000001" customHeight="1">
      <c r="A150" s="1">
        <v>4</v>
      </c>
      <c r="B150" s="446"/>
      <c r="C150" s="93"/>
      <c r="D150" s="406" t="str">
        <f>IF(D146=$L$11,$M$9,IF(ROUNDDOWN(D146,0)=$L$9,$N$9,$M$9))</f>
        <v>　レベル　4</v>
      </c>
      <c r="E150" s="740" t="s">
        <v>323</v>
      </c>
      <c r="F150" s="488"/>
      <c r="G150" s="488"/>
      <c r="H150" s="488"/>
      <c r="I150" s="488"/>
      <c r="J150" s="492"/>
    </row>
    <row r="151" spans="1:10" ht="20.100000000000001" customHeight="1">
      <c r="A151" s="1">
        <v>5</v>
      </c>
      <c r="B151" s="446"/>
      <c r="C151" s="93"/>
      <c r="D151" s="407" t="str">
        <f>IF(D146=$L$11,$M$10,IF(ROUNDDOWN(D146,0)=$L$10,$N$10,$M$10))</f>
        <v>　レベル　5</v>
      </c>
      <c r="E151" s="716" t="s">
        <v>119</v>
      </c>
      <c r="F151" s="491"/>
      <c r="G151" s="491"/>
      <c r="H151" s="491"/>
      <c r="I151" s="491"/>
      <c r="J151" s="421"/>
    </row>
    <row r="152" spans="1:10" ht="15.75">
      <c r="A152" s="408">
        <v>0</v>
      </c>
      <c r="B152" s="446"/>
      <c r="C152" s="391"/>
    </row>
    <row r="153" spans="1:10" ht="16.5" thickBot="1">
      <c r="B153" s="388">
        <v>2.2000000000000002</v>
      </c>
      <c r="C153" s="398" t="s">
        <v>529</v>
      </c>
      <c r="D153" s="75"/>
      <c r="E153" s="409"/>
      <c r="F153" s="415"/>
      <c r="G153" s="415"/>
      <c r="H153" s="412"/>
      <c r="I153" s="412"/>
      <c r="J153" s="410" t="str">
        <f>IF(J154=0,$L$3,"")</f>
        <v/>
      </c>
    </row>
    <row r="154" spans="1:10" ht="14.25" hidden="1" thickBot="1">
      <c r="B154" s="446"/>
      <c r="C154" s="93"/>
      <c r="D154" s="400"/>
      <c r="E154" s="401"/>
      <c r="F154" s="402"/>
      <c r="G154" s="402"/>
      <c r="H154" s="403"/>
      <c r="I154" s="403"/>
      <c r="J154" s="404">
        <f>スコア!M24</f>
        <v>1</v>
      </c>
    </row>
    <row r="155" spans="1:10">
      <c r="B155" s="446"/>
      <c r="C155" s="93"/>
      <c r="D155" s="899">
        <v>3</v>
      </c>
      <c r="E155" s="666" t="s">
        <v>385</v>
      </c>
      <c r="F155" s="666"/>
      <c r="G155" s="666"/>
      <c r="H155" s="666"/>
      <c r="I155" s="666"/>
      <c r="J155" s="667"/>
    </row>
    <row r="156" spans="1:10" ht="14.25" thickBot="1">
      <c r="B156" s="446"/>
      <c r="C156" s="93"/>
      <c r="D156" s="900"/>
      <c r="E156" s="896" t="s">
        <v>582</v>
      </c>
      <c r="F156" s="897"/>
      <c r="G156" s="665"/>
      <c r="H156" s="898" t="s">
        <v>583</v>
      </c>
      <c r="I156" s="896"/>
      <c r="J156" s="898"/>
    </row>
    <row r="157" spans="1:10" ht="20.100000000000001" customHeight="1">
      <c r="A157" s="1">
        <v>1</v>
      </c>
      <c r="B157" s="446"/>
      <c r="C157" s="93"/>
      <c r="D157" s="406" t="str">
        <f>IF(D155=$L$11,$M$6,IF(ROUNDDOWN(D155,0)=$L$6,$N$6,$M$6))</f>
        <v>　レベル　1</v>
      </c>
      <c r="E157" s="927" t="s">
        <v>322</v>
      </c>
      <c r="F157" s="928"/>
      <c r="G157" s="928"/>
      <c r="H157" s="928"/>
      <c r="I157" s="928"/>
      <c r="J157" s="929"/>
    </row>
    <row r="158" spans="1:10" ht="20.100000000000001" customHeight="1">
      <c r="A158" s="1" t="s">
        <v>202</v>
      </c>
      <c r="B158" s="446"/>
      <c r="C158" s="93"/>
      <c r="D158" s="406" t="str">
        <f>IF(D155=$L$11,$M$7,IF(ROUNDDOWN(D155,0)=$L$7,$N$7,$M$7))</f>
        <v>　レベル　2</v>
      </c>
      <c r="E158" s="930" t="s">
        <v>145</v>
      </c>
      <c r="F158" s="931"/>
      <c r="G158" s="931"/>
      <c r="H158" s="931"/>
      <c r="I158" s="931"/>
      <c r="J158" s="932"/>
    </row>
    <row r="159" spans="1:10" ht="20.100000000000001" customHeight="1">
      <c r="A159" s="1">
        <v>3</v>
      </c>
      <c r="B159" s="446"/>
      <c r="C159" s="93"/>
      <c r="D159" s="406" t="str">
        <f>IF(D155=$L$11,$M$8,IF(ROUNDDOWN(D155,0)=$L$8,$N$8,$M$8))</f>
        <v>■レベル　3</v>
      </c>
      <c r="E159" s="930" t="s">
        <v>321</v>
      </c>
      <c r="F159" s="931"/>
      <c r="G159" s="931"/>
      <c r="H159" s="931"/>
      <c r="I159" s="931"/>
      <c r="J159" s="932"/>
    </row>
    <row r="160" spans="1:10" ht="20.100000000000001" customHeight="1">
      <c r="A160" s="1">
        <v>4</v>
      </c>
      <c r="B160" s="446"/>
      <c r="C160" s="93"/>
      <c r="D160" s="406" t="str">
        <f>IF(D155=$L$11,$M$9,IF(ROUNDDOWN(D155,0)=$L$9,$N$9,$M$9))</f>
        <v>　レベル　4</v>
      </c>
      <c r="E160" s="930" t="s">
        <v>584</v>
      </c>
      <c r="F160" s="931"/>
      <c r="G160" s="931"/>
      <c r="H160" s="931"/>
      <c r="I160" s="931"/>
      <c r="J160" s="932"/>
    </row>
    <row r="161" spans="1:10" ht="35.1" customHeight="1">
      <c r="A161" s="1">
        <v>5</v>
      </c>
      <c r="B161" s="446"/>
      <c r="C161" s="93"/>
      <c r="D161" s="407" t="str">
        <f>IF(D155=$L$11,$M$10,IF(ROUNDDOWN(D155,0)=$L$10,$N$10,$M$10))</f>
        <v>　レベル　5</v>
      </c>
      <c r="E161" s="901" t="s">
        <v>585</v>
      </c>
      <c r="F161" s="888"/>
      <c r="G161" s="592"/>
      <c r="H161" s="901" t="s">
        <v>659</v>
      </c>
      <c r="I161" s="888"/>
      <c r="J161" s="889"/>
    </row>
    <row r="162" spans="1:10" ht="15.75">
      <c r="A162" s="408">
        <v>0</v>
      </c>
      <c r="B162" s="446"/>
      <c r="C162" s="391"/>
    </row>
    <row r="163" spans="1:10" ht="15.75">
      <c r="B163" s="388">
        <v>3</v>
      </c>
      <c r="C163" s="396" t="s">
        <v>669</v>
      </c>
      <c r="D163" s="396"/>
      <c r="E163" s="396"/>
      <c r="F163" s="397"/>
      <c r="G163" s="397"/>
      <c r="H163" s="397"/>
      <c r="I163" s="397"/>
      <c r="J163" s="397"/>
    </row>
    <row r="164" spans="1:10" ht="16.5" thickBot="1">
      <c r="B164" s="388">
        <v>3.1</v>
      </c>
      <c r="C164" s="398" t="s">
        <v>530</v>
      </c>
      <c r="D164" s="75"/>
      <c r="E164" s="409"/>
      <c r="F164" s="415"/>
      <c r="G164" s="415"/>
      <c r="H164" s="412"/>
      <c r="I164" s="412"/>
      <c r="J164" s="410" t="str">
        <f>IF(J165=0,$L$3,"")</f>
        <v/>
      </c>
    </row>
    <row r="165" spans="1:10" ht="14.25" hidden="1" thickBot="1">
      <c r="B165" s="446"/>
      <c r="C165" s="93"/>
      <c r="D165" s="400"/>
      <c r="E165" s="401"/>
      <c r="F165" s="402"/>
      <c r="G165" s="402"/>
      <c r="H165" s="403"/>
      <c r="I165" s="403"/>
      <c r="J165" s="404">
        <f>スコア!M26</f>
        <v>1</v>
      </c>
    </row>
    <row r="166" spans="1:10" ht="20.100000000000001" customHeight="1" thickBot="1">
      <c r="B166" s="446"/>
      <c r="C166" s="93"/>
      <c r="D166" s="405">
        <v>3</v>
      </c>
      <c r="E166" s="449" t="s">
        <v>385</v>
      </c>
      <c r="F166" s="416"/>
      <c r="G166" s="416"/>
      <c r="H166" s="416"/>
      <c r="I166" s="416"/>
      <c r="J166" s="417"/>
    </row>
    <row r="167" spans="1:10" ht="20.100000000000001" customHeight="1">
      <c r="A167" s="1">
        <v>1</v>
      </c>
      <c r="B167" s="446"/>
      <c r="C167" s="93"/>
      <c r="D167" s="463" t="str">
        <f>IF(D166=$L$11,$M$6,IF(ROUNDDOWN(D166,0)=$L$6,$N$6,$M$6))</f>
        <v>　レベル　1</v>
      </c>
      <c r="E167" s="737" t="s">
        <v>745</v>
      </c>
      <c r="F167" s="490"/>
      <c r="G167" s="490"/>
      <c r="H167" s="490"/>
      <c r="I167" s="490"/>
      <c r="J167" s="420"/>
    </row>
    <row r="168" spans="1:10" ht="20.100000000000001" customHeight="1">
      <c r="A168" s="1" t="s">
        <v>202</v>
      </c>
      <c r="B168" s="446"/>
      <c r="C168" s="93"/>
      <c r="D168" s="406" t="str">
        <f>IF(D166=$L$11,$M$7,IF(ROUNDDOWN(D166,0)=$L$7,$N$7,$M$7))</f>
        <v>　レベル　2</v>
      </c>
      <c r="E168" s="740" t="s">
        <v>746</v>
      </c>
      <c r="F168" s="488"/>
      <c r="G168" s="488"/>
      <c r="H168" s="488"/>
      <c r="I168" s="488"/>
      <c r="J168" s="492"/>
    </row>
    <row r="169" spans="1:10" ht="20.100000000000001" customHeight="1">
      <c r="A169" s="1">
        <v>3</v>
      </c>
      <c r="B169" s="446"/>
      <c r="C169" s="93"/>
      <c r="D169" s="406" t="str">
        <f>IF(D166=$L$11,$M$8,IF(ROUNDDOWN(D166,0)=$L$8,$N$8,$M$8))</f>
        <v>■レベル　3</v>
      </c>
      <c r="E169" s="740" t="s">
        <v>747</v>
      </c>
      <c r="F169" s="488"/>
      <c r="G169" s="488"/>
      <c r="H169" s="488"/>
      <c r="I169" s="488"/>
      <c r="J169" s="492"/>
    </row>
    <row r="170" spans="1:10" ht="20.100000000000001" customHeight="1">
      <c r="A170" s="1">
        <v>4</v>
      </c>
      <c r="B170" s="446"/>
      <c r="C170" s="93"/>
      <c r="D170" s="406" t="str">
        <f>IF(D166=$L$11,$M$9,IF(ROUNDDOWN(D166,0)=$L$9,$N$9,$M$9))</f>
        <v>　レベル　4</v>
      </c>
      <c r="E170" s="740" t="s">
        <v>748</v>
      </c>
      <c r="F170" s="488"/>
      <c r="G170" s="488"/>
      <c r="H170" s="488"/>
      <c r="I170" s="488"/>
      <c r="J170" s="492"/>
    </row>
    <row r="171" spans="1:10" ht="20.100000000000001" customHeight="1">
      <c r="A171" s="1">
        <v>5</v>
      </c>
      <c r="B171" s="446"/>
      <c r="C171" s="93"/>
      <c r="D171" s="407" t="str">
        <f>IF(D166=$L$11,$M$10,IF(ROUNDDOWN(D166,0)=$L$10,$N$10,$M$10))</f>
        <v>　レベル　5</v>
      </c>
      <c r="E171" s="716" t="s">
        <v>749</v>
      </c>
      <c r="F171" s="491"/>
      <c r="G171" s="491"/>
      <c r="H171" s="491"/>
      <c r="I171" s="491"/>
      <c r="J171" s="421"/>
    </row>
    <row r="172" spans="1:10" ht="15.75">
      <c r="A172" s="408">
        <v>0</v>
      </c>
      <c r="B172" s="446"/>
      <c r="C172" s="391"/>
    </row>
    <row r="173" spans="1:10" ht="15.75">
      <c r="B173" s="388">
        <v>3.2</v>
      </c>
      <c r="C173" s="398" t="s">
        <v>472</v>
      </c>
      <c r="D173" s="75"/>
      <c r="E173" s="75"/>
      <c r="F173" s="75"/>
      <c r="G173" s="75"/>
      <c r="H173" s="75"/>
      <c r="I173" s="75"/>
      <c r="J173" s="75"/>
    </row>
    <row r="174" spans="1:10" ht="15" thickBot="1">
      <c r="B174" s="446"/>
      <c r="C174" s="93"/>
      <c r="D174" s="399" t="s">
        <v>320</v>
      </c>
      <c r="E174" s="409"/>
      <c r="F174" s="415"/>
      <c r="G174" s="415"/>
      <c r="H174" s="412"/>
      <c r="I174" s="412"/>
      <c r="J174" s="410" t="str">
        <f>IF(J175=0,$L$3,"")</f>
        <v/>
      </c>
    </row>
    <row r="175" spans="1:10" ht="14.25" hidden="1" thickBot="1">
      <c r="B175" s="446"/>
      <c r="C175" s="93"/>
      <c r="D175" s="400"/>
      <c r="E175" s="401"/>
      <c r="F175" s="402"/>
      <c r="G175" s="402"/>
      <c r="H175" s="403"/>
      <c r="I175" s="403"/>
      <c r="J175" s="404">
        <f>スコア!M27</f>
        <v>1</v>
      </c>
    </row>
    <row r="176" spans="1:10" ht="20.100000000000001" customHeight="1" thickBot="1">
      <c r="B176" s="446"/>
      <c r="C176" s="93"/>
      <c r="D176" s="405">
        <v>3</v>
      </c>
      <c r="E176" s="449" t="s">
        <v>385</v>
      </c>
      <c r="F176" s="416"/>
      <c r="G176" s="416"/>
      <c r="H176" s="416"/>
      <c r="I176" s="416"/>
      <c r="J176" s="417"/>
    </row>
    <row r="177" spans="1:10" ht="20.100000000000001" customHeight="1">
      <c r="A177" s="1">
        <v>1</v>
      </c>
      <c r="B177" s="446"/>
      <c r="C177" s="93"/>
      <c r="D177" s="463" t="str">
        <f>IF(D176=$L$11,$M$6,IF(ROUNDDOWN(D176,0)=$L$6,$N$6,$M$6))</f>
        <v>　レベル　1</v>
      </c>
      <c r="E177" s="737" t="s">
        <v>750</v>
      </c>
      <c r="F177" s="490"/>
      <c r="G177" s="490"/>
      <c r="H177" s="490"/>
      <c r="I177" s="490"/>
      <c r="J177" s="420"/>
    </row>
    <row r="178" spans="1:10" ht="20.100000000000001" customHeight="1">
      <c r="A178" s="1">
        <v>2</v>
      </c>
      <c r="B178" s="446"/>
      <c r="C178" s="93"/>
      <c r="D178" s="406" t="str">
        <f>IF(D176=$L$11,$M$7,IF(ROUNDDOWN(D176,0)=$L$7,$N$7,$M$7))</f>
        <v>　レベル　2</v>
      </c>
      <c r="E178" s="740" t="s">
        <v>586</v>
      </c>
      <c r="F178" s="488"/>
      <c r="G178" s="488"/>
      <c r="H178" s="488"/>
      <c r="I178" s="488"/>
      <c r="J178" s="492"/>
    </row>
    <row r="179" spans="1:10" ht="20.100000000000001" customHeight="1">
      <c r="A179" s="1">
        <v>3</v>
      </c>
      <c r="B179" s="446"/>
      <c r="C179" s="93"/>
      <c r="D179" s="406" t="str">
        <f>IF(D176=$L$11,$M$8,IF(ROUNDDOWN(D176,0)=$L$8,$N$8,$M$8))</f>
        <v>■レベル　3</v>
      </c>
      <c r="E179" s="740" t="s">
        <v>587</v>
      </c>
      <c r="F179" s="488"/>
      <c r="G179" s="488"/>
      <c r="H179" s="488"/>
      <c r="I179" s="488"/>
      <c r="J179" s="492"/>
    </row>
    <row r="180" spans="1:10" ht="20.100000000000001" customHeight="1">
      <c r="A180" s="1">
        <v>4</v>
      </c>
      <c r="B180" s="446"/>
      <c r="C180" s="93"/>
      <c r="D180" s="406" t="str">
        <f>IF(D176=$L$11,$M$9,IF(ROUNDDOWN(D176,0)=$L$9,$N$9,$M$9))</f>
        <v>　レベル　4</v>
      </c>
      <c r="E180" s="740" t="s">
        <v>588</v>
      </c>
      <c r="F180" s="488"/>
      <c r="G180" s="488"/>
      <c r="H180" s="488"/>
      <c r="I180" s="488"/>
      <c r="J180" s="492"/>
    </row>
    <row r="181" spans="1:10" ht="20.100000000000001" customHeight="1">
      <c r="A181" s="1">
        <v>5</v>
      </c>
      <c r="B181" s="446"/>
      <c r="C181" s="93"/>
      <c r="D181" s="407" t="str">
        <f>IF(D176=$L$11,$M$10,IF(ROUNDDOWN(D176,0)=$L$10,$N$10,$M$10))</f>
        <v>　レベル　5</v>
      </c>
      <c r="E181" s="716" t="s">
        <v>970</v>
      </c>
      <c r="F181" s="491"/>
      <c r="G181" s="491"/>
      <c r="H181" s="491"/>
      <c r="I181" s="491"/>
      <c r="J181" s="421"/>
    </row>
    <row r="182" spans="1:10" ht="15.75">
      <c r="A182" s="408">
        <v>0</v>
      </c>
      <c r="B182" s="446"/>
      <c r="C182" s="391"/>
    </row>
    <row r="183" spans="1:10" ht="15" thickBot="1">
      <c r="B183" s="446"/>
      <c r="C183" s="93"/>
      <c r="D183" s="399" t="s">
        <v>319</v>
      </c>
      <c r="E183" s="409"/>
      <c r="F183" s="415"/>
      <c r="G183" s="415"/>
      <c r="H183" s="412"/>
      <c r="I183" s="412"/>
      <c r="J183" s="410" t="str">
        <f>IF(J184=0,$L$3,"")</f>
        <v/>
      </c>
    </row>
    <row r="184" spans="1:10" ht="14.25" hidden="1" thickBot="1">
      <c r="B184" s="446"/>
      <c r="C184" s="93"/>
      <c r="D184" s="400"/>
      <c r="E184" s="401"/>
      <c r="F184" s="402"/>
      <c r="G184" s="402"/>
      <c r="H184" s="403"/>
      <c r="I184" s="403"/>
      <c r="J184" s="404">
        <f>スコア!M28</f>
        <v>1</v>
      </c>
    </row>
    <row r="185" spans="1:10" ht="20.100000000000001" customHeight="1" thickBot="1">
      <c r="B185" s="446"/>
      <c r="C185" s="93"/>
      <c r="D185" s="405">
        <v>3</v>
      </c>
      <c r="E185" s="449" t="s">
        <v>385</v>
      </c>
      <c r="F185" s="416"/>
      <c r="G185" s="416"/>
      <c r="H185" s="416"/>
      <c r="I185" s="416"/>
      <c r="J185" s="417"/>
    </row>
    <row r="186" spans="1:10" ht="20.100000000000001" customHeight="1">
      <c r="A186" s="1">
        <v>1</v>
      </c>
      <c r="B186" s="446"/>
      <c r="C186" s="93"/>
      <c r="D186" s="463" t="str">
        <f>IF(D185=$L$11,$M$6,IF(ROUNDDOWN(D185,0)=$L$6,$N$6,$M$6))</f>
        <v>　レベル　1</v>
      </c>
      <c r="E186" s="737" t="s">
        <v>318</v>
      </c>
      <c r="F186" s="490"/>
      <c r="G186" s="490"/>
      <c r="H186" s="490"/>
      <c r="I186" s="490"/>
      <c r="J186" s="420"/>
    </row>
    <row r="187" spans="1:10" ht="20.100000000000001" customHeight="1">
      <c r="A187" s="1" t="s">
        <v>202</v>
      </c>
      <c r="B187" s="446"/>
      <c r="C187" s="93"/>
      <c r="D187" s="406" t="str">
        <f>IF(D185=$L$11,$M$7,IF(ROUNDDOWN(D185,0)=$L$7,$N$7,$M$7))</f>
        <v>　レベル　2</v>
      </c>
      <c r="E187" s="740" t="s">
        <v>145</v>
      </c>
      <c r="F187" s="488"/>
      <c r="G187" s="488"/>
      <c r="H187" s="488"/>
      <c r="I187" s="488"/>
      <c r="J187" s="492"/>
    </row>
    <row r="188" spans="1:10" ht="20.100000000000001" customHeight="1">
      <c r="A188" s="1">
        <v>3</v>
      </c>
      <c r="B188" s="446"/>
      <c r="C188" s="93"/>
      <c r="D188" s="406" t="str">
        <f>IF(D185=$L$11,$M$8,IF(ROUNDDOWN(D185,0)=$L$8,$N$8,$M$8))</f>
        <v>■レベル　3</v>
      </c>
      <c r="E188" s="740" t="s">
        <v>317</v>
      </c>
      <c r="F188" s="488"/>
      <c r="G188" s="488"/>
      <c r="H188" s="488"/>
      <c r="I188" s="488"/>
      <c r="J188" s="492"/>
    </row>
    <row r="189" spans="1:10" ht="20.100000000000001" customHeight="1">
      <c r="A189" s="1" t="s">
        <v>202</v>
      </c>
      <c r="B189" s="446"/>
      <c r="C189" s="93"/>
      <c r="D189" s="406" t="str">
        <f>IF(D185=$L$11,$M$9,IF(ROUNDDOWN(D185,0)=$L$9,$N$9,$M$9))</f>
        <v>　レベル　4</v>
      </c>
      <c r="E189" s="740" t="s">
        <v>145</v>
      </c>
      <c r="F189" s="488"/>
      <c r="G189" s="488"/>
      <c r="H189" s="488"/>
      <c r="I189" s="488"/>
      <c r="J189" s="492"/>
    </row>
    <row r="190" spans="1:10" ht="20.100000000000001" customHeight="1">
      <c r="A190" s="1">
        <v>5</v>
      </c>
      <c r="B190" s="446"/>
      <c r="C190" s="93"/>
      <c r="D190" s="407" t="str">
        <f>IF(D185=$L$11,$M$10,IF(ROUNDDOWN(D185,0)=$L$10,$N$10,$M$10))</f>
        <v>　レベル　5</v>
      </c>
      <c r="E190" s="716" t="s">
        <v>971</v>
      </c>
      <c r="F190" s="491"/>
      <c r="G190" s="491"/>
      <c r="H190" s="491"/>
      <c r="I190" s="491"/>
      <c r="J190" s="421"/>
    </row>
    <row r="191" spans="1:10" ht="15.75">
      <c r="A191" s="408">
        <v>0</v>
      </c>
      <c r="B191" s="446"/>
      <c r="C191" s="391"/>
    </row>
    <row r="192" spans="1:10" ht="16.5" thickBot="1">
      <c r="B192" s="388">
        <v>3.3</v>
      </c>
      <c r="C192" s="398" t="s">
        <v>470</v>
      </c>
      <c r="D192" s="75"/>
      <c r="E192" s="409"/>
      <c r="F192" s="415"/>
      <c r="G192" s="415"/>
      <c r="H192" s="412"/>
      <c r="I192" s="412"/>
      <c r="J192" s="410" t="str">
        <f>IF(J193=0,$L$3,"")</f>
        <v/>
      </c>
    </row>
    <row r="193" spans="1:10" ht="14.25" hidden="1" thickBot="1">
      <c r="B193" s="446"/>
      <c r="C193" s="93"/>
      <c r="D193" s="400"/>
      <c r="E193" s="401"/>
      <c r="F193" s="402"/>
      <c r="G193" s="402"/>
      <c r="H193" s="403"/>
      <c r="I193" s="403"/>
      <c r="J193" s="404">
        <f>スコア!M29</f>
        <v>1</v>
      </c>
    </row>
    <row r="194" spans="1:10" ht="20.100000000000001" customHeight="1" thickBot="1">
      <c r="B194" s="446"/>
      <c r="C194" s="93"/>
      <c r="D194" s="405">
        <v>3</v>
      </c>
      <c r="E194" s="449" t="s">
        <v>385</v>
      </c>
      <c r="F194" s="416"/>
      <c r="G194" s="416"/>
      <c r="H194" s="416"/>
      <c r="I194" s="416"/>
      <c r="J194" s="417"/>
    </row>
    <row r="195" spans="1:10" ht="20.100000000000001" customHeight="1">
      <c r="A195" s="1" t="s">
        <v>202</v>
      </c>
      <c r="B195" s="446"/>
      <c r="C195" s="93"/>
      <c r="D195" s="463" t="str">
        <f>IF(D194=$L$11,$M$6,IF(ROUNDDOWN(D194,0)=$L$6,$N$6,$M$6))</f>
        <v>　レベル　1</v>
      </c>
      <c r="E195" s="737" t="s">
        <v>145</v>
      </c>
      <c r="F195" s="738"/>
      <c r="G195" s="738"/>
      <c r="H195" s="738"/>
      <c r="I195" s="738"/>
      <c r="J195" s="739"/>
    </row>
    <row r="196" spans="1:10" ht="20.100000000000001" customHeight="1">
      <c r="A196" s="1">
        <v>2</v>
      </c>
      <c r="B196" s="446"/>
      <c r="C196" s="93"/>
      <c r="D196" s="406" t="str">
        <f>IF(D194=$L$11,$M$7,IF(ROUNDDOWN(D194,0)=$L$7,$N$7,$M$7))</f>
        <v>　レベル　2</v>
      </c>
      <c r="E196" s="740" t="s">
        <v>751</v>
      </c>
      <c r="F196" s="741"/>
      <c r="G196" s="741"/>
      <c r="H196" s="741"/>
      <c r="I196" s="741"/>
      <c r="J196" s="742"/>
    </row>
    <row r="197" spans="1:10" ht="35.1" customHeight="1">
      <c r="A197" s="1">
        <v>3</v>
      </c>
      <c r="B197" s="446"/>
      <c r="C197" s="93"/>
      <c r="D197" s="406" t="str">
        <f>IF(D194=$L$11,$M$8,IF(ROUNDDOWN(D194,0)=$L$8,$N$8,$M$8))</f>
        <v>■レベル　3</v>
      </c>
      <c r="E197" s="890" t="s">
        <v>752</v>
      </c>
      <c r="F197" s="885"/>
      <c r="G197" s="885"/>
      <c r="H197" s="885"/>
      <c r="I197" s="885"/>
      <c r="J197" s="886"/>
    </row>
    <row r="198" spans="1:10" ht="35.1" customHeight="1">
      <c r="A198" s="1">
        <v>4</v>
      </c>
      <c r="B198" s="446"/>
      <c r="C198" s="93"/>
      <c r="D198" s="406" t="str">
        <f>IF(D194=$L$11,$M$9,IF(ROUNDDOWN(D194,0)=$L$9,$N$9,$M$9))</f>
        <v>　レベル　4</v>
      </c>
      <c r="E198" s="890" t="s">
        <v>753</v>
      </c>
      <c r="F198" s="885"/>
      <c r="G198" s="885"/>
      <c r="H198" s="885"/>
      <c r="I198" s="885"/>
      <c r="J198" s="886"/>
    </row>
    <row r="199" spans="1:10" ht="35.1" customHeight="1">
      <c r="A199" s="1">
        <v>5</v>
      </c>
      <c r="B199" s="446"/>
      <c r="C199" s="93"/>
      <c r="D199" s="407" t="str">
        <f>IF(D194=$L$11,$M$10,IF(ROUNDDOWN(D194,0)=$L$10,$N$10,$M$10))</f>
        <v>　レベル　5</v>
      </c>
      <c r="E199" s="901" t="s">
        <v>316</v>
      </c>
      <c r="F199" s="888"/>
      <c r="G199" s="888"/>
      <c r="H199" s="888"/>
      <c r="I199" s="888"/>
      <c r="J199" s="889"/>
    </row>
    <row r="200" spans="1:10" ht="15.75">
      <c r="A200" s="408">
        <v>0</v>
      </c>
      <c r="B200" s="446"/>
      <c r="C200" s="391"/>
    </row>
    <row r="201" spans="1:10" ht="15.75">
      <c r="B201" s="388">
        <v>4</v>
      </c>
      <c r="C201" s="396" t="s">
        <v>531</v>
      </c>
      <c r="D201" s="396"/>
      <c r="E201" s="396"/>
      <c r="F201" s="397"/>
      <c r="G201" s="397"/>
      <c r="H201" s="397"/>
      <c r="I201" s="397"/>
      <c r="J201" s="397"/>
    </row>
    <row r="202" spans="1:10" ht="15.75">
      <c r="B202" s="388">
        <v>4.0999999999999996</v>
      </c>
      <c r="C202" s="398" t="s">
        <v>471</v>
      </c>
      <c r="D202" s="75"/>
      <c r="E202" s="409"/>
      <c r="F202" s="415"/>
      <c r="G202" s="415"/>
      <c r="H202" s="412"/>
      <c r="I202" s="412"/>
      <c r="J202" s="410" t="str">
        <f>IF(J203=0,$L$3,"")</f>
        <v/>
      </c>
    </row>
    <row r="203" spans="1:10" ht="14.25" hidden="1" thickBot="1">
      <c r="B203" s="446"/>
      <c r="C203" s="93"/>
      <c r="D203" s="400"/>
      <c r="E203" s="401"/>
      <c r="F203" s="402"/>
      <c r="G203" s="402"/>
      <c r="H203" s="403"/>
      <c r="I203" s="403"/>
      <c r="J203" s="404">
        <f>スコア!M31</f>
        <v>1</v>
      </c>
    </row>
    <row r="204" spans="1:10" ht="20.100000000000001" customHeight="1">
      <c r="B204" s="446"/>
      <c r="C204" s="93"/>
      <c r="D204" s="705">
        <f>D212</f>
        <v>1</v>
      </c>
      <c r="E204" s="449" t="s">
        <v>385</v>
      </c>
      <c r="F204" s="416"/>
      <c r="G204" s="416"/>
      <c r="H204" s="416"/>
      <c r="I204" s="416"/>
      <c r="J204" s="417"/>
    </row>
    <row r="205" spans="1:10" ht="19.5" customHeight="1">
      <c r="A205" s="1">
        <v>1</v>
      </c>
      <c r="B205" s="446"/>
      <c r="C205" s="93"/>
      <c r="D205" s="406" t="str">
        <f>IF(D204=$L$11,$M$6,IF(ROUNDDOWN(D204,0)=$L$6,$N$6,$M$6))</f>
        <v>■レベル　1</v>
      </c>
      <c r="E205" s="927" t="s">
        <v>736</v>
      </c>
      <c r="F205" s="928"/>
      <c r="G205" s="758"/>
      <c r="H205" s="758"/>
      <c r="I205" s="758"/>
      <c r="J205" s="581"/>
    </row>
    <row r="206" spans="1:10" ht="28.5" customHeight="1">
      <c r="A206" s="1">
        <v>2</v>
      </c>
      <c r="B206" s="446"/>
      <c r="C206" s="93"/>
      <c r="D206" s="406" t="str">
        <f>IF(D204=$L$11,$M$7,IF(ROUNDDOWN(D204,0)=$L$7,$N$7,$M$7))</f>
        <v>　レベル　2</v>
      </c>
      <c r="E206" s="916" t="s">
        <v>754</v>
      </c>
      <c r="F206" s="917"/>
      <c r="G206" s="917"/>
      <c r="H206" s="917"/>
      <c r="I206" s="917"/>
      <c r="J206" s="918"/>
    </row>
    <row r="207" spans="1:10" ht="28.5" customHeight="1">
      <c r="A207" s="1">
        <v>3</v>
      </c>
      <c r="B207" s="446"/>
      <c r="C207" s="93"/>
      <c r="D207" s="406" t="str">
        <f>IF(D204=$L$11,$M$8,IF(ROUNDDOWN(D204,0)=$L$8,$N$8,$M$8))</f>
        <v>　レベル　3</v>
      </c>
      <c r="E207" s="890" t="s">
        <v>756</v>
      </c>
      <c r="F207" s="885"/>
      <c r="G207" s="885"/>
      <c r="H207" s="885"/>
      <c r="I207" s="885"/>
      <c r="J207" s="886"/>
    </row>
    <row r="208" spans="1:10" ht="28.5" customHeight="1">
      <c r="A208" s="1">
        <v>4</v>
      </c>
      <c r="B208" s="446"/>
      <c r="C208" s="93"/>
      <c r="D208" s="406" t="str">
        <f>IF(D204=$L$11,$M$9,IF(ROUNDDOWN(D204,0)=$L$9,$N$9,$M$9))</f>
        <v>　レベル　4</v>
      </c>
      <c r="E208" s="916" t="s">
        <v>755</v>
      </c>
      <c r="F208" s="917"/>
      <c r="G208" s="917"/>
      <c r="H208" s="917"/>
      <c r="I208" s="917"/>
      <c r="J208" s="918"/>
    </row>
    <row r="209" spans="1:12" ht="28.5" customHeight="1" thickBot="1">
      <c r="A209" s="1">
        <v>5</v>
      </c>
      <c r="B209" s="446"/>
      <c r="C209" s="93"/>
      <c r="D209" s="407" t="str">
        <f>IF(D204=$L$11,$M$10,IF(ROUNDDOWN(D204,0)=$L$10,$N$10,$M$10))</f>
        <v>　レベル　5</v>
      </c>
      <c r="E209" s="901" t="s">
        <v>765</v>
      </c>
      <c r="F209" s="888"/>
      <c r="G209" s="888"/>
      <c r="H209" s="888"/>
      <c r="I209" s="888"/>
      <c r="J209" s="889"/>
    </row>
    <row r="210" spans="1:12" ht="18.75" customHeight="1" thickBot="1">
      <c r="A210" s="408">
        <v>0</v>
      </c>
      <c r="B210" s="446"/>
      <c r="C210" s="93"/>
      <c r="D210" s="405">
        <v>0</v>
      </c>
      <c r="E210" s="521" t="s">
        <v>238</v>
      </c>
      <c r="F210" s="464" t="s">
        <v>263</v>
      </c>
      <c r="G210" s="521"/>
      <c r="J210" s="475"/>
    </row>
    <row r="211" spans="1:12" ht="17.25" customHeight="1">
      <c r="A211" s="408"/>
      <c r="B211" s="446"/>
      <c r="C211" s="93"/>
      <c r="D211" s="466" t="s">
        <v>447</v>
      </c>
      <c r="E211" s="75"/>
      <c r="F211" s="75"/>
      <c r="G211" s="75"/>
      <c r="H211" s="418"/>
      <c r="I211" s="593"/>
      <c r="J211" s="414"/>
    </row>
    <row r="212" spans="1:12" ht="28.5" customHeight="1" thickBot="1">
      <c r="A212" s="408"/>
      <c r="B212" s="446"/>
      <c r="C212" s="93"/>
      <c r="D212" s="663">
        <f>IF(F210=$N$3,IF(E219=0,1,IF(E219=1,2,IF(E219=2,3,IF(E219=3,4,IF(E219&gt;=4,5,))))),D210)</f>
        <v>1</v>
      </c>
      <c r="E212" s="419" t="s">
        <v>589</v>
      </c>
      <c r="F212" s="419"/>
      <c r="G212" s="668" t="s">
        <v>642</v>
      </c>
      <c r="H212" s="524"/>
      <c r="I212" s="524"/>
      <c r="J212" s="423" t="s">
        <v>469</v>
      </c>
    </row>
    <row r="213" spans="1:12" ht="19.5" customHeight="1">
      <c r="A213" s="408"/>
      <c r="B213" s="446"/>
      <c r="C213" s="93"/>
      <c r="D213" s="530"/>
      <c r="E213" s="759"/>
      <c r="F213" s="764"/>
      <c r="G213" s="891" t="s">
        <v>759</v>
      </c>
      <c r="H213" s="892"/>
      <c r="I213" s="893"/>
      <c r="J213" s="518">
        <v>3</v>
      </c>
    </row>
    <row r="214" spans="1:12" ht="19.5" customHeight="1">
      <c r="A214" s="408"/>
      <c r="B214" s="446"/>
      <c r="C214" s="93"/>
      <c r="D214" s="531"/>
      <c r="E214" s="760"/>
      <c r="F214" s="762"/>
      <c r="G214" s="884" t="s">
        <v>760</v>
      </c>
      <c r="H214" s="885"/>
      <c r="I214" s="886"/>
      <c r="J214" s="519">
        <v>1</v>
      </c>
      <c r="L214" s="811"/>
    </row>
    <row r="215" spans="1:12" ht="19.5" customHeight="1">
      <c r="A215" s="408"/>
      <c r="B215" s="446"/>
      <c r="C215" s="93"/>
      <c r="D215" s="531"/>
      <c r="E215" s="933" t="s">
        <v>766</v>
      </c>
      <c r="F215" s="934"/>
      <c r="G215" s="884" t="s">
        <v>761</v>
      </c>
      <c r="H215" s="885"/>
      <c r="I215" s="886"/>
      <c r="J215" s="519">
        <v>1</v>
      </c>
    </row>
    <row r="216" spans="1:12" ht="45.75" customHeight="1">
      <c r="A216" s="408"/>
      <c r="B216" s="446"/>
      <c r="C216" s="93"/>
      <c r="D216" s="531"/>
      <c r="E216" s="761"/>
      <c r="F216" s="763"/>
      <c r="G216" s="884" t="s">
        <v>762</v>
      </c>
      <c r="H216" s="885"/>
      <c r="I216" s="886"/>
      <c r="J216" s="519">
        <v>2</v>
      </c>
    </row>
    <row r="217" spans="1:12" ht="28.5" customHeight="1">
      <c r="A217" s="408"/>
      <c r="B217" s="446"/>
      <c r="C217" s="93"/>
      <c r="D217" s="531"/>
      <c r="E217" s="909" t="s">
        <v>757</v>
      </c>
      <c r="F217" s="910"/>
      <c r="G217" s="884" t="s">
        <v>763</v>
      </c>
      <c r="H217" s="885"/>
      <c r="I217" s="886"/>
      <c r="J217" s="519">
        <v>1</v>
      </c>
    </row>
    <row r="218" spans="1:12" ht="28.5" customHeight="1" thickBot="1">
      <c r="A218" s="408"/>
      <c r="B218" s="446"/>
      <c r="C218" s="93"/>
      <c r="D218" s="531"/>
      <c r="E218" s="909" t="s">
        <v>758</v>
      </c>
      <c r="F218" s="910"/>
      <c r="G218" s="884" t="s">
        <v>764</v>
      </c>
      <c r="H218" s="885"/>
      <c r="I218" s="886"/>
      <c r="J218" s="519">
        <v>1</v>
      </c>
    </row>
    <row r="219" spans="1:12" ht="28.5" customHeight="1">
      <c r="A219" s="1"/>
      <c r="B219" s="446"/>
      <c r="C219" s="93"/>
      <c r="D219" s="467" t="s">
        <v>266</v>
      </c>
      <c r="E219" s="533">
        <f>MAX(D213:D216)+D217+D218</f>
        <v>0</v>
      </c>
      <c r="F219" s="465" t="s">
        <v>265</v>
      </c>
      <c r="G219" s="465"/>
      <c r="H219" s="515"/>
      <c r="I219" s="515"/>
      <c r="J219" s="516"/>
    </row>
    <row r="220" spans="1:12" ht="15.75">
      <c r="A220" s="475"/>
      <c r="B220" s="446"/>
      <c r="C220" s="391"/>
    </row>
    <row r="221" spans="1:12" ht="15.75">
      <c r="B221" s="388">
        <v>4.2</v>
      </c>
      <c r="C221" s="398" t="s">
        <v>668</v>
      </c>
      <c r="D221" s="75"/>
      <c r="E221" s="75"/>
      <c r="F221" s="75"/>
      <c r="G221" s="75"/>
      <c r="H221" s="75"/>
      <c r="I221" s="75"/>
      <c r="J221" s="75"/>
    </row>
    <row r="222" spans="1:12" ht="15" thickBot="1">
      <c r="B222" s="446"/>
      <c r="C222" s="93"/>
      <c r="D222" s="399" t="s">
        <v>675</v>
      </c>
      <c r="E222" s="409"/>
      <c r="F222" s="415"/>
      <c r="G222" s="415"/>
      <c r="H222" s="412"/>
      <c r="I222" s="412"/>
      <c r="J222" s="410" t="str">
        <f>IF(J223=0,$L$3,"")</f>
        <v/>
      </c>
    </row>
    <row r="223" spans="1:12" ht="14.25" hidden="1" thickBot="1">
      <c r="B223" s="446"/>
      <c r="C223" s="93"/>
      <c r="D223" s="400"/>
      <c r="E223" s="401"/>
      <c r="F223" s="402"/>
      <c r="G223" s="402"/>
      <c r="H223" s="403"/>
      <c r="I223" s="403"/>
      <c r="J223" s="404">
        <f>スコア!M32</f>
        <v>1</v>
      </c>
    </row>
    <row r="224" spans="1:12" ht="20.100000000000001" customHeight="1" thickBot="1">
      <c r="B224" s="446"/>
      <c r="C224" s="93"/>
      <c r="D224" s="405">
        <v>3</v>
      </c>
      <c r="E224" s="449" t="s">
        <v>385</v>
      </c>
      <c r="F224" s="416"/>
      <c r="G224" s="416"/>
      <c r="H224" s="416"/>
      <c r="I224" s="416"/>
      <c r="J224" s="417"/>
    </row>
    <row r="225" spans="1:10" ht="19.5" customHeight="1">
      <c r="A225" s="1">
        <v>1</v>
      </c>
      <c r="B225" s="446"/>
      <c r="C225" s="93"/>
      <c r="D225" s="463" t="str">
        <f>IF(D224=$L$11,$M$6,IF(ROUNDDOWN(D224,0)=$L$6,$N$6,$M$6))</f>
        <v>　レベル　1</v>
      </c>
      <c r="E225" s="737" t="s">
        <v>165</v>
      </c>
      <c r="F225" s="738"/>
      <c r="G225" s="738"/>
      <c r="H225" s="738"/>
      <c r="I225" s="738"/>
      <c r="J225" s="739"/>
    </row>
    <row r="226" spans="1:10" ht="19.5" customHeight="1">
      <c r="A226" s="1">
        <v>2</v>
      </c>
      <c r="B226" s="446"/>
      <c r="C226" s="93"/>
      <c r="D226" s="406" t="str">
        <f>IF(D224=$L$11,$M$7,IF(ROUNDDOWN(D224,0)=$L$7,$N$7,$M$7))</f>
        <v>　レベル　2</v>
      </c>
      <c r="E226" s="740" t="s">
        <v>767</v>
      </c>
      <c r="F226" s="741"/>
      <c r="G226" s="741"/>
      <c r="H226" s="741"/>
      <c r="I226" s="741"/>
      <c r="J226" s="742"/>
    </row>
    <row r="227" spans="1:10" ht="19.5" customHeight="1">
      <c r="A227" s="1">
        <v>3</v>
      </c>
      <c r="B227" s="446"/>
      <c r="C227" s="93"/>
      <c r="D227" s="406" t="str">
        <f>IF(D224=$L$11,$M$8,IF(ROUNDDOWN(D224,0)=$L$8,$N$8,$M$8))</f>
        <v>■レベル　3</v>
      </c>
      <c r="E227" s="740" t="s">
        <v>768</v>
      </c>
      <c r="F227" s="741"/>
      <c r="G227" s="741"/>
      <c r="H227" s="741"/>
      <c r="I227" s="741"/>
      <c r="J227" s="742"/>
    </row>
    <row r="228" spans="1:10" ht="19.5" customHeight="1">
      <c r="A228" s="1">
        <v>4</v>
      </c>
      <c r="B228" s="446"/>
      <c r="C228" s="93"/>
      <c r="D228" s="406" t="str">
        <f>IF(D224=$L$11,$M$9,IF(ROUNDDOWN(D224,0)=$L$9,$N$9,$M$9))</f>
        <v>　レベル　4</v>
      </c>
      <c r="E228" s="890" t="s">
        <v>769</v>
      </c>
      <c r="F228" s="885"/>
      <c r="G228" s="885"/>
      <c r="H228" s="885"/>
      <c r="I228" s="885"/>
      <c r="J228" s="886"/>
    </row>
    <row r="229" spans="1:10" ht="35.1" customHeight="1">
      <c r="A229" s="1">
        <v>5</v>
      </c>
      <c r="B229" s="446"/>
      <c r="C229" s="93"/>
      <c r="D229" s="407" t="str">
        <f>IF(D224=$L$11,$M$10,IF(ROUNDDOWN(D224,0)=$L$10,$N$10,$M$10))</f>
        <v>　レベル　5</v>
      </c>
      <c r="E229" s="901" t="s">
        <v>770</v>
      </c>
      <c r="F229" s="888"/>
      <c r="G229" s="888"/>
      <c r="H229" s="888"/>
      <c r="I229" s="888"/>
      <c r="J229" s="889"/>
    </row>
    <row r="230" spans="1:10" ht="15.75">
      <c r="A230" s="408">
        <v>0</v>
      </c>
      <c r="B230" s="446"/>
      <c r="C230" s="391"/>
    </row>
    <row r="231" spans="1:10" ht="15" thickBot="1">
      <c r="B231" s="446"/>
      <c r="C231" s="93"/>
      <c r="D231" s="399" t="s">
        <v>384</v>
      </c>
      <c r="E231" s="409"/>
      <c r="F231" s="415"/>
      <c r="G231" s="415"/>
      <c r="H231" s="412"/>
      <c r="I231" s="412"/>
      <c r="J231" s="410" t="str">
        <f>IF(J232=0,$L$3,"")</f>
        <v/>
      </c>
    </row>
    <row r="232" spans="1:10" ht="14.25" hidden="1" thickBot="1">
      <c r="B232" s="446"/>
      <c r="C232" s="93"/>
      <c r="D232" s="400"/>
      <c r="E232" s="401"/>
      <c r="F232" s="402"/>
      <c r="G232" s="402"/>
      <c r="H232" s="403"/>
      <c r="I232" s="403"/>
      <c r="J232" s="404">
        <f>スコア!M33</f>
        <v>1</v>
      </c>
    </row>
    <row r="233" spans="1:10" ht="20.100000000000001" customHeight="1" thickBot="1">
      <c r="B233" s="446"/>
      <c r="C233" s="93"/>
      <c r="D233" s="405">
        <v>3</v>
      </c>
      <c r="E233" s="449" t="s">
        <v>385</v>
      </c>
      <c r="F233" s="416"/>
      <c r="G233" s="416"/>
      <c r="H233" s="416"/>
      <c r="I233" s="416"/>
      <c r="J233" s="417"/>
    </row>
    <row r="234" spans="1:10" ht="19.5" customHeight="1">
      <c r="A234" s="1">
        <v>1</v>
      </c>
      <c r="B234" s="446"/>
      <c r="C234" s="93"/>
      <c r="D234" s="463" t="str">
        <f>IF(D233=$L$11,$M$6,IF(ROUNDDOWN(D233,0)=$L$6,$N$6,$M$6))</f>
        <v>　レベル　1</v>
      </c>
      <c r="E234" s="902" t="s">
        <v>972</v>
      </c>
      <c r="F234" s="892"/>
      <c r="G234" s="892"/>
      <c r="H234" s="892"/>
      <c r="I234" s="892"/>
      <c r="J234" s="893"/>
    </row>
    <row r="235" spans="1:10" ht="20.100000000000001" customHeight="1">
      <c r="A235" s="1">
        <v>2</v>
      </c>
      <c r="B235" s="446"/>
      <c r="C235" s="93"/>
      <c r="D235" s="406" t="str">
        <f>IF(D233=$L$11,$M$7,IF(ROUNDDOWN(D233,0)=$L$7,$N$7,$M$7))</f>
        <v>　レベル　2</v>
      </c>
      <c r="E235" s="723" t="s">
        <v>679</v>
      </c>
      <c r="F235" s="741"/>
      <c r="G235" s="741"/>
      <c r="H235" s="741"/>
      <c r="I235" s="741"/>
      <c r="J235" s="742"/>
    </row>
    <row r="236" spans="1:10" ht="48" customHeight="1">
      <c r="A236" s="1">
        <v>3</v>
      </c>
      <c r="B236" s="446"/>
      <c r="C236" s="93"/>
      <c r="D236" s="406" t="str">
        <f>IF(D233=$L$11,$M$8,IF(ROUNDDOWN(D233,0)=$L$8,$N$8,$M$8))</f>
        <v>■レベル　3</v>
      </c>
      <c r="E236" s="890" t="s">
        <v>973</v>
      </c>
      <c r="F236" s="885"/>
      <c r="G236" s="885"/>
      <c r="H236" s="885"/>
      <c r="I236" s="885"/>
      <c r="J236" s="886"/>
    </row>
    <row r="237" spans="1:10" ht="21" customHeight="1">
      <c r="A237" s="1">
        <v>4</v>
      </c>
      <c r="B237" s="446"/>
      <c r="C237" s="93"/>
      <c r="D237" s="406" t="str">
        <f>IF(D233=$L$11,$M$9,IF(ROUNDDOWN(D233,0)=$L$9,$N$9,$M$9))</f>
        <v>　レベル　4</v>
      </c>
      <c r="E237" s="916" t="s">
        <v>975</v>
      </c>
      <c r="F237" s="917"/>
      <c r="G237" s="917"/>
      <c r="H237" s="917"/>
      <c r="I237" s="917"/>
      <c r="J237" s="918"/>
    </row>
    <row r="238" spans="1:10" ht="48" customHeight="1">
      <c r="A238" s="1">
        <v>5</v>
      </c>
      <c r="B238" s="446"/>
      <c r="C238" s="93"/>
      <c r="D238" s="407" t="str">
        <f>IF(D233=$L$11,$M$10,IF(ROUNDDOWN(D233,0)=$L$10,$N$10,$M$10))</f>
        <v>　レベル　5</v>
      </c>
      <c r="E238" s="901" t="s">
        <v>974</v>
      </c>
      <c r="F238" s="888"/>
      <c r="G238" s="888"/>
      <c r="H238" s="888"/>
      <c r="I238" s="888"/>
      <c r="J238" s="889"/>
    </row>
    <row r="239" spans="1:10" ht="15.75">
      <c r="A239" s="408">
        <v>0</v>
      </c>
      <c r="B239" s="446"/>
      <c r="C239" s="391"/>
    </row>
    <row r="240" spans="1:10" ht="16.5" thickBot="1">
      <c r="B240" s="388">
        <v>4.3</v>
      </c>
      <c r="C240" s="398" t="s">
        <v>532</v>
      </c>
      <c r="D240" s="75"/>
      <c r="E240" s="409"/>
      <c r="F240" s="415"/>
      <c r="G240" s="415"/>
      <c r="H240" s="412"/>
      <c r="I240" s="412"/>
      <c r="J240" s="410" t="str">
        <f>IF(J241=0,$L$3,"")</f>
        <v/>
      </c>
    </row>
    <row r="241" spans="1:10" ht="14.25" hidden="1" thickBot="1">
      <c r="B241" s="446"/>
      <c r="C241" s="93"/>
      <c r="D241" s="400"/>
      <c r="E241" s="401"/>
      <c r="F241" s="402"/>
      <c r="G241" s="402"/>
      <c r="H241" s="403"/>
      <c r="I241" s="403"/>
      <c r="J241" s="404">
        <f>スコア!M34</f>
        <v>1</v>
      </c>
    </row>
    <row r="242" spans="1:10" ht="20.100000000000001" customHeight="1" thickBot="1">
      <c r="B242" s="446"/>
      <c r="C242" s="93"/>
      <c r="D242" s="405">
        <v>3</v>
      </c>
      <c r="E242" s="449" t="s">
        <v>385</v>
      </c>
      <c r="F242" s="416"/>
      <c r="G242" s="416"/>
      <c r="H242" s="416"/>
      <c r="I242" s="416"/>
      <c r="J242" s="417"/>
    </row>
    <row r="243" spans="1:10" ht="20.100000000000001" customHeight="1">
      <c r="A243" s="1">
        <v>1</v>
      </c>
      <c r="B243" s="446"/>
      <c r="C243" s="93"/>
      <c r="D243" s="463" t="str">
        <f>IF(D242=$L$11,$M$6,IF(ROUNDDOWN(D242,0)=$L$6,$N$6,$M$6))</f>
        <v>　レベル　1</v>
      </c>
      <c r="E243" s="737" t="s">
        <v>165</v>
      </c>
      <c r="F243" s="490"/>
      <c r="G243" s="490"/>
      <c r="H243" s="490"/>
      <c r="I243" s="490"/>
      <c r="J243" s="420"/>
    </row>
    <row r="244" spans="1:10" ht="20.100000000000001" customHeight="1">
      <c r="A244" s="1">
        <v>2</v>
      </c>
      <c r="B244" s="446"/>
      <c r="C244" s="93"/>
      <c r="D244" s="406" t="str">
        <f>IF(D242=$L$11,$M$7,IF(ROUNDDOWN(D242,0)=$L$7,$N$7,$M$7))</f>
        <v>　レベル　2</v>
      </c>
      <c r="E244" s="723" t="s">
        <v>771</v>
      </c>
      <c r="F244" s="488"/>
      <c r="G244" s="488"/>
      <c r="H244" s="488"/>
      <c r="I244" s="488"/>
      <c r="J244" s="492"/>
    </row>
    <row r="245" spans="1:10" ht="20.100000000000001" customHeight="1">
      <c r="A245" s="1">
        <v>3</v>
      </c>
      <c r="B245" s="446"/>
      <c r="C245" s="93"/>
      <c r="D245" s="406" t="str">
        <f>IF(D242=$L$11,$M$8,IF(ROUNDDOWN(D242,0)=$L$8,$N$8,$M$8))</f>
        <v>■レベル　3</v>
      </c>
      <c r="E245" s="740" t="s">
        <v>774</v>
      </c>
      <c r="F245" s="488"/>
      <c r="G245" s="488"/>
      <c r="H245" s="488"/>
      <c r="I245" s="488"/>
      <c r="J245" s="492"/>
    </row>
    <row r="246" spans="1:10" ht="20.100000000000001" customHeight="1">
      <c r="A246" s="1">
        <v>4</v>
      </c>
      <c r="B246" s="446"/>
      <c r="C246" s="93"/>
      <c r="D246" s="406" t="str">
        <f>IF(D242=$L$11,$M$9,IF(ROUNDDOWN(D242,0)=$L$9,$N$9,$M$9))</f>
        <v>　レベル　4</v>
      </c>
      <c r="E246" s="723" t="s">
        <v>773</v>
      </c>
      <c r="F246" s="488"/>
      <c r="G246" s="488"/>
      <c r="H246" s="488"/>
      <c r="I246" s="488"/>
      <c r="J246" s="492"/>
    </row>
    <row r="247" spans="1:10" ht="20.100000000000001" customHeight="1">
      <c r="A247" s="1">
        <v>5</v>
      </c>
      <c r="B247" s="446"/>
      <c r="C247" s="93"/>
      <c r="D247" s="407" t="str">
        <f>IF(D242=$L$11,$M$10,IF(ROUNDDOWN(D242,0)=$L$10,$N$10,$M$10))</f>
        <v>　レベル　5</v>
      </c>
      <c r="E247" s="919" t="s">
        <v>772</v>
      </c>
      <c r="F247" s="920"/>
      <c r="G247" s="920"/>
      <c r="H247" s="920"/>
      <c r="I247" s="920"/>
      <c r="J247" s="921"/>
    </row>
    <row r="248" spans="1:10" ht="15.75">
      <c r="A248" s="408">
        <v>0</v>
      </c>
      <c r="B248" s="446"/>
      <c r="C248" s="391"/>
    </row>
    <row r="249" spans="1:10" ht="15.75">
      <c r="B249" s="388">
        <v>4.4000000000000004</v>
      </c>
      <c r="C249" s="398" t="s">
        <v>667</v>
      </c>
      <c r="D249" s="75"/>
      <c r="E249" s="75"/>
      <c r="F249" s="75"/>
      <c r="G249" s="75"/>
      <c r="H249" s="75"/>
      <c r="I249" s="75"/>
      <c r="J249" s="75"/>
    </row>
    <row r="250" spans="1:10" ht="15" thickBot="1">
      <c r="B250" s="446"/>
      <c r="C250" s="93"/>
      <c r="D250" s="399" t="s">
        <v>473</v>
      </c>
      <c r="E250" s="409"/>
      <c r="F250" s="415"/>
      <c r="G250" s="415"/>
      <c r="H250" s="412"/>
      <c r="I250" s="412"/>
      <c r="J250" s="410" t="str">
        <f>IF(J251=0,$L$3,"")</f>
        <v/>
      </c>
    </row>
    <row r="251" spans="1:10" ht="14.25" hidden="1" thickBot="1">
      <c r="B251" s="446"/>
      <c r="C251" s="93"/>
      <c r="D251" s="400"/>
      <c r="E251" s="401"/>
      <c r="F251" s="402"/>
      <c r="G251" s="402"/>
      <c r="H251" s="403"/>
      <c r="I251" s="403"/>
      <c r="J251" s="404">
        <f>スコア!M35</f>
        <v>1</v>
      </c>
    </row>
    <row r="252" spans="1:10" ht="20.100000000000001" customHeight="1" thickBot="1">
      <c r="B252" s="446"/>
      <c r="C252" s="93"/>
      <c r="D252" s="405">
        <v>3</v>
      </c>
      <c r="E252" s="449" t="s">
        <v>385</v>
      </c>
      <c r="F252" s="416"/>
      <c r="G252" s="416"/>
      <c r="H252" s="416"/>
      <c r="I252" s="416"/>
      <c r="J252" s="417"/>
    </row>
    <row r="253" spans="1:10" ht="20.100000000000001" customHeight="1">
      <c r="A253" s="1">
        <v>1</v>
      </c>
      <c r="B253" s="446"/>
      <c r="C253" s="93"/>
      <c r="D253" s="463" t="str">
        <f>IF(D252=$L$11,$M$6,IF(ROUNDDOWN(D252,0)=$L$6,$N$6,$M$6))</f>
        <v>　レベル　1</v>
      </c>
      <c r="E253" s="737" t="s">
        <v>13</v>
      </c>
      <c r="F253" s="738"/>
      <c r="G253" s="738"/>
      <c r="H253" s="738"/>
      <c r="I253" s="738"/>
      <c r="J253" s="739"/>
    </row>
    <row r="254" spans="1:10" ht="20.100000000000001" customHeight="1">
      <c r="A254" s="1" t="s">
        <v>202</v>
      </c>
      <c r="B254" s="446"/>
      <c r="C254" s="93"/>
      <c r="D254" s="406" t="str">
        <f>IF(D252=$L$11,$M$7,IF(ROUNDDOWN(D252,0)=$L$7,$N$7,$M$7))</f>
        <v>　レベル　2</v>
      </c>
      <c r="E254" s="740" t="s">
        <v>145</v>
      </c>
      <c r="F254" s="741"/>
      <c r="G254" s="741"/>
      <c r="H254" s="741"/>
      <c r="I254" s="741"/>
      <c r="J254" s="742"/>
    </row>
    <row r="255" spans="1:10" ht="35.1" customHeight="1">
      <c r="A255" s="1">
        <v>3</v>
      </c>
      <c r="B255" s="446"/>
      <c r="C255" s="93"/>
      <c r="D255" s="406" t="str">
        <f>IF(D252=$L$11,$M$8,IF(ROUNDDOWN(D252,0)=$L$8,$N$8,$M$8))</f>
        <v>■レベル　3</v>
      </c>
      <c r="E255" s="890" t="s">
        <v>1004</v>
      </c>
      <c r="F255" s="885"/>
      <c r="G255" s="885"/>
      <c r="H255" s="885"/>
      <c r="I255" s="885"/>
      <c r="J255" s="886"/>
    </row>
    <row r="256" spans="1:10" ht="35.1" customHeight="1">
      <c r="A256" s="1">
        <v>4</v>
      </c>
      <c r="B256" s="446"/>
      <c r="C256" s="93"/>
      <c r="D256" s="406" t="str">
        <f>IF(D252=$L$11,$M$9,IF(ROUNDDOWN(D252,0)=$L$9,$N$9,$M$9))</f>
        <v>　レベル　4</v>
      </c>
      <c r="E256" s="890" t="s">
        <v>1005</v>
      </c>
      <c r="F256" s="885"/>
      <c r="G256" s="885"/>
      <c r="H256" s="885"/>
      <c r="I256" s="885"/>
      <c r="J256" s="886"/>
    </row>
    <row r="257" spans="1:10" ht="35.1" customHeight="1">
      <c r="A257" s="1">
        <v>5</v>
      </c>
      <c r="B257" s="446"/>
      <c r="C257" s="93"/>
      <c r="D257" s="407" t="str">
        <f>IF(D252=$L$11,$M$10,IF(ROUNDDOWN(D252,0)=$L$10,$N$10,$M$10))</f>
        <v>　レベル　5</v>
      </c>
      <c r="E257" s="901" t="s">
        <v>1006</v>
      </c>
      <c r="F257" s="888"/>
      <c r="G257" s="888"/>
      <c r="H257" s="888"/>
      <c r="I257" s="888"/>
      <c r="J257" s="889"/>
    </row>
    <row r="258" spans="1:10" ht="15.75">
      <c r="A258" s="408">
        <v>0</v>
      </c>
      <c r="B258" s="446"/>
      <c r="C258" s="391"/>
    </row>
    <row r="259" spans="1:10" ht="15" thickBot="1">
      <c r="B259" s="446"/>
      <c r="C259" s="93"/>
      <c r="D259" s="399" t="s">
        <v>474</v>
      </c>
      <c r="E259" s="409"/>
      <c r="F259" s="415"/>
      <c r="G259" s="415"/>
      <c r="H259" s="412"/>
      <c r="I259" s="412"/>
      <c r="J259" s="410" t="str">
        <f>IF(J260=0,$L$3,"")</f>
        <v/>
      </c>
    </row>
    <row r="260" spans="1:10" ht="14.25" hidden="1" thickBot="1">
      <c r="B260" s="446"/>
      <c r="C260" s="93"/>
      <c r="D260" s="400"/>
      <c r="E260" s="401"/>
      <c r="F260" s="402"/>
      <c r="G260" s="402"/>
      <c r="H260" s="403"/>
      <c r="I260" s="403"/>
      <c r="J260" s="404">
        <f>スコア!M36</f>
        <v>1</v>
      </c>
    </row>
    <row r="261" spans="1:10" ht="20.100000000000001" customHeight="1" thickBot="1">
      <c r="B261" s="446"/>
      <c r="C261" s="93"/>
      <c r="D261" s="405">
        <v>3</v>
      </c>
      <c r="E261" s="449" t="s">
        <v>385</v>
      </c>
      <c r="F261" s="416"/>
      <c r="G261" s="416"/>
      <c r="H261" s="416"/>
      <c r="I261" s="416"/>
      <c r="J261" s="417"/>
    </row>
    <row r="262" spans="1:10" ht="20.100000000000001" customHeight="1">
      <c r="A262" s="1">
        <v>1</v>
      </c>
      <c r="B262" s="446"/>
      <c r="C262" s="93"/>
      <c r="D262" s="463" t="str">
        <f>IF(D261=$L$11,$M$6,IF(ROUNDDOWN(D261,0)=$L$6,$N$6,$M$6))</f>
        <v>　レベル　1</v>
      </c>
      <c r="E262" s="489" t="s">
        <v>13</v>
      </c>
      <c r="F262" s="490"/>
      <c r="G262" s="490"/>
      <c r="H262" s="490"/>
      <c r="I262" s="490"/>
      <c r="J262" s="420"/>
    </row>
    <row r="263" spans="1:10" ht="20.100000000000001" customHeight="1">
      <c r="A263" s="1" t="s">
        <v>202</v>
      </c>
      <c r="B263" s="446"/>
      <c r="C263" s="93"/>
      <c r="D263" s="406" t="str">
        <f>IF(D261=$L$11,$M$7,IF(ROUNDDOWN(D261,0)=$L$7,$N$7,$M$7))</f>
        <v>　レベル　2</v>
      </c>
      <c r="E263" s="487" t="s">
        <v>145</v>
      </c>
      <c r="F263" s="488"/>
      <c r="G263" s="488"/>
      <c r="H263" s="488"/>
      <c r="I263" s="488"/>
      <c r="J263" s="492"/>
    </row>
    <row r="264" spans="1:10" ht="21" customHeight="1">
      <c r="A264" s="1">
        <v>3</v>
      </c>
      <c r="B264" s="446"/>
      <c r="C264" s="93"/>
      <c r="D264" s="406" t="str">
        <f>IF(D261=$L$11,$M$8,IF(ROUNDDOWN(D261,0)=$L$8,$N$8,$M$8))</f>
        <v>■レベル　3</v>
      </c>
      <c r="E264" s="890" t="s">
        <v>976</v>
      </c>
      <c r="F264" s="885"/>
      <c r="G264" s="885"/>
      <c r="H264" s="885"/>
      <c r="I264" s="885"/>
      <c r="J264" s="886"/>
    </row>
    <row r="265" spans="1:10" ht="21.75" customHeight="1">
      <c r="A265" s="1">
        <v>4</v>
      </c>
      <c r="B265" s="446"/>
      <c r="C265" s="93"/>
      <c r="D265" s="406" t="str">
        <f>IF(D261=$L$11,$M$9,IF(ROUNDDOWN(D261,0)=$L$9,$N$9,$M$9))</f>
        <v>　レベル　4</v>
      </c>
      <c r="E265" s="890" t="s">
        <v>977</v>
      </c>
      <c r="F265" s="885"/>
      <c r="G265" s="885"/>
      <c r="H265" s="885"/>
      <c r="I265" s="885"/>
      <c r="J265" s="886"/>
    </row>
    <row r="266" spans="1:10" ht="35.1" customHeight="1">
      <c r="A266" s="1">
        <v>5</v>
      </c>
      <c r="B266" s="446"/>
      <c r="C266" s="93"/>
      <c r="D266" s="407" t="str">
        <f>IF(D261=$L$11,$M$10,IF(ROUNDDOWN(D261,0)=$L$10,$N$10,$M$10))</f>
        <v>　レベル　5</v>
      </c>
      <c r="E266" s="901" t="s">
        <v>978</v>
      </c>
      <c r="F266" s="888"/>
      <c r="G266" s="888"/>
      <c r="H266" s="888"/>
      <c r="I266" s="888"/>
      <c r="J266" s="889"/>
    </row>
    <row r="267" spans="1:10" ht="15.75">
      <c r="A267" s="408">
        <v>0</v>
      </c>
      <c r="B267" s="446"/>
      <c r="C267" s="391"/>
    </row>
    <row r="268" spans="1:10" ht="15.75">
      <c r="B268" s="388">
        <v>5</v>
      </c>
      <c r="C268" s="396" t="s">
        <v>533</v>
      </c>
      <c r="D268" s="396"/>
      <c r="E268" s="396"/>
      <c r="F268" s="397"/>
      <c r="G268" s="397"/>
      <c r="H268" s="397"/>
      <c r="I268" s="397"/>
      <c r="J268" s="397"/>
    </row>
    <row r="269" spans="1:10" ht="16.5" thickBot="1">
      <c r="B269" s="388">
        <v>5.0999999999999996</v>
      </c>
      <c r="C269" s="398" t="s">
        <v>534</v>
      </c>
      <c r="D269" s="75"/>
      <c r="E269" s="409"/>
      <c r="F269" s="415"/>
      <c r="G269" s="415"/>
      <c r="H269" s="412"/>
      <c r="I269" s="412"/>
      <c r="J269" s="410" t="str">
        <f>IF(J270=0,$L$3,"")</f>
        <v/>
      </c>
    </row>
    <row r="270" spans="1:10" ht="14.25" hidden="1" thickBot="1">
      <c r="B270" s="446"/>
      <c r="C270" s="93"/>
      <c r="D270" s="400"/>
      <c r="E270" s="401"/>
      <c r="F270" s="402"/>
      <c r="G270" s="402"/>
      <c r="H270" s="403"/>
      <c r="I270" s="403"/>
      <c r="J270" s="404">
        <f>スコア!M38</f>
        <v>1</v>
      </c>
    </row>
    <row r="271" spans="1:10" ht="20.100000000000001" customHeight="1" thickBot="1">
      <c r="B271" s="446"/>
      <c r="C271" s="93"/>
      <c r="D271" s="405">
        <v>3</v>
      </c>
      <c r="E271" s="449" t="s">
        <v>385</v>
      </c>
      <c r="F271" s="416"/>
      <c r="G271" s="416"/>
      <c r="H271" s="416"/>
      <c r="I271" s="416"/>
      <c r="J271" s="417"/>
    </row>
    <row r="272" spans="1:10" ht="20.100000000000001" customHeight="1">
      <c r="A272" s="1">
        <v>1</v>
      </c>
      <c r="B272" s="446"/>
      <c r="C272" s="93"/>
      <c r="D272" s="463" t="str">
        <f>IF(D271=$L$11,$M$6,IF(ROUNDDOWN(D271,0)=$L$6,$N$6,$M$6))</f>
        <v>　レベル　1</v>
      </c>
      <c r="E272" s="737" t="s">
        <v>13</v>
      </c>
      <c r="F272" s="490"/>
      <c r="G272" s="490"/>
      <c r="H272" s="490"/>
      <c r="I272" s="490"/>
      <c r="J272" s="420"/>
    </row>
    <row r="273" spans="1:10" ht="20.100000000000001" customHeight="1">
      <c r="A273" s="1" t="s">
        <v>202</v>
      </c>
      <c r="B273" s="446"/>
      <c r="C273" s="93"/>
      <c r="D273" s="406" t="str">
        <f>IF(D271=$L$11,$M$7,IF(ROUNDDOWN(D271,0)=$L$7,$N$7,$M$7))</f>
        <v>　レベル　2</v>
      </c>
      <c r="E273" s="740" t="s">
        <v>145</v>
      </c>
      <c r="F273" s="488"/>
      <c r="G273" s="488"/>
      <c r="H273" s="488"/>
      <c r="I273" s="488"/>
      <c r="J273" s="492"/>
    </row>
    <row r="274" spans="1:10" ht="20.100000000000001" customHeight="1">
      <c r="A274" s="1">
        <v>3</v>
      </c>
      <c r="B274" s="446"/>
      <c r="C274" s="93"/>
      <c r="D274" s="406" t="str">
        <f>IF(D271=$L$11,$M$8,IF(ROUNDDOWN(D271,0)=$L$8,$N$8,$M$8))</f>
        <v>■レベル　3</v>
      </c>
      <c r="E274" s="740" t="s">
        <v>979</v>
      </c>
      <c r="F274" s="488"/>
      <c r="G274" s="488"/>
      <c r="H274" s="488"/>
      <c r="I274" s="488"/>
      <c r="J274" s="492"/>
    </row>
    <row r="275" spans="1:10" ht="20.100000000000001" customHeight="1">
      <c r="A275" s="1">
        <v>4</v>
      </c>
      <c r="B275" s="446"/>
      <c r="C275" s="93"/>
      <c r="D275" s="406" t="str">
        <f>IF(D271=$L$11,$M$9,IF(ROUNDDOWN(D271,0)=$L$9,$N$9,$M$9))</f>
        <v>　レベル　4</v>
      </c>
      <c r="E275" s="740" t="s">
        <v>315</v>
      </c>
      <c r="F275" s="488"/>
      <c r="G275" s="488"/>
      <c r="H275" s="488"/>
      <c r="I275" s="488"/>
      <c r="J275" s="492"/>
    </row>
    <row r="276" spans="1:10" ht="20.100000000000001" customHeight="1">
      <c r="A276" s="1">
        <v>5</v>
      </c>
      <c r="B276" s="446"/>
      <c r="C276" s="93"/>
      <c r="D276" s="407" t="str">
        <f>IF(D271=$L$11,$M$10,IF(ROUNDDOWN(D271,0)=$L$10,$N$10,$M$10))</f>
        <v>　レベル　5</v>
      </c>
      <c r="E276" s="716" t="s">
        <v>314</v>
      </c>
      <c r="F276" s="491"/>
      <c r="G276" s="491"/>
      <c r="H276" s="491"/>
      <c r="I276" s="491"/>
      <c r="J276" s="421"/>
    </row>
    <row r="277" spans="1:10" ht="15.75">
      <c r="A277" s="408">
        <v>0</v>
      </c>
      <c r="B277" s="446"/>
      <c r="C277" s="391"/>
    </row>
    <row r="278" spans="1:10" ht="16.5" thickBot="1">
      <c r="B278" s="388">
        <v>5.2</v>
      </c>
      <c r="C278" s="398" t="s">
        <v>535</v>
      </c>
      <c r="D278" s="75"/>
      <c r="E278" s="409"/>
      <c r="F278" s="415"/>
      <c r="G278" s="415"/>
      <c r="H278" s="412"/>
      <c r="I278" s="412"/>
      <c r="J278" s="410" t="str">
        <f>IF(J279=0,$L$3,"")</f>
        <v>&lt;評価しない&gt;</v>
      </c>
    </row>
    <row r="279" spans="1:10" ht="14.25" hidden="1" thickBot="1">
      <c r="B279" s="446"/>
      <c r="C279" s="93"/>
      <c r="D279" s="400"/>
      <c r="E279" s="401"/>
      <c r="F279" s="402"/>
      <c r="G279" s="402"/>
      <c r="H279" s="403"/>
      <c r="I279" s="403"/>
      <c r="J279" s="404">
        <f>スコア!M39</f>
        <v>0</v>
      </c>
    </row>
    <row r="280" spans="1:10" ht="20.100000000000001" customHeight="1" thickBot="1">
      <c r="B280" s="446"/>
      <c r="C280" s="93"/>
      <c r="D280" s="405">
        <v>3</v>
      </c>
      <c r="E280" s="449" t="s">
        <v>385</v>
      </c>
      <c r="F280" s="416"/>
      <c r="G280" s="416"/>
      <c r="H280" s="416"/>
      <c r="I280" s="416"/>
      <c r="J280" s="417"/>
    </row>
    <row r="281" spans="1:10" ht="20.100000000000001" customHeight="1">
      <c r="A281" s="1" t="s">
        <v>202</v>
      </c>
      <c r="B281" s="446"/>
      <c r="C281" s="93"/>
      <c r="D281" s="463" t="str">
        <f>IF(D280=$L$11,$M$6,IF(ROUNDDOWN(D280,0)=$L$6,$N$6,$M$6))</f>
        <v>　レベル　1</v>
      </c>
      <c r="E281" s="737" t="s">
        <v>145</v>
      </c>
      <c r="F281" s="490"/>
      <c r="G281" s="490"/>
      <c r="H281" s="490"/>
      <c r="I281" s="490"/>
      <c r="J281" s="420"/>
    </row>
    <row r="282" spans="1:10" ht="20.100000000000001" customHeight="1">
      <c r="A282" s="1">
        <v>2</v>
      </c>
      <c r="B282" s="446"/>
      <c r="C282" s="93"/>
      <c r="D282" s="406" t="str">
        <f>IF(D280=$L$11,$M$7,IF(ROUNDDOWN(D280,0)=$L$7,$N$7,$M$7))</f>
        <v>　レベル　2</v>
      </c>
      <c r="E282" s="740" t="s">
        <v>980</v>
      </c>
      <c r="F282" s="488"/>
      <c r="G282" s="488"/>
      <c r="H282" s="488"/>
      <c r="I282" s="488"/>
      <c r="J282" s="492"/>
    </row>
    <row r="283" spans="1:10" ht="33" customHeight="1">
      <c r="A283" s="1">
        <v>3</v>
      </c>
      <c r="B283" s="446"/>
      <c r="C283" s="93"/>
      <c r="D283" s="406" t="str">
        <f>IF(D280=$L$11,$M$8,IF(ROUNDDOWN(D280,0)=$L$8,$N$8,$M$8))</f>
        <v>■レベル　3</v>
      </c>
      <c r="E283" s="890" t="s">
        <v>981</v>
      </c>
      <c r="F283" s="885"/>
      <c r="G283" s="885"/>
      <c r="H283" s="885"/>
      <c r="I283" s="885"/>
      <c r="J283" s="886"/>
    </row>
    <row r="284" spans="1:10" ht="20.100000000000001" customHeight="1">
      <c r="A284" s="1">
        <v>4</v>
      </c>
      <c r="B284" s="446"/>
      <c r="C284" s="93"/>
      <c r="D284" s="406" t="str">
        <f>IF(D280=$L$11,$M$9,IF(ROUNDDOWN(D280,0)=$L$9,$N$9,$M$9))</f>
        <v>　レベル　4</v>
      </c>
      <c r="E284" s="579" t="s">
        <v>982</v>
      </c>
      <c r="F284" s="488"/>
      <c r="G284" s="488"/>
      <c r="H284" s="488"/>
      <c r="I284" s="488"/>
      <c r="J284" s="492"/>
    </row>
    <row r="285" spans="1:10" ht="36" customHeight="1">
      <c r="A285" s="1">
        <v>5</v>
      </c>
      <c r="B285" s="446"/>
      <c r="C285" s="93"/>
      <c r="D285" s="407" t="str">
        <f>IF(D280=$L$11,$M$10,IF(ROUNDDOWN(D280,0)=$L$10,$N$10,$M$10))</f>
        <v>　レベル　5</v>
      </c>
      <c r="E285" s="901" t="s">
        <v>983</v>
      </c>
      <c r="F285" s="888"/>
      <c r="G285" s="888"/>
      <c r="H285" s="888"/>
      <c r="I285" s="888"/>
      <c r="J285" s="889"/>
    </row>
    <row r="286" spans="1:10" ht="15.75">
      <c r="A286" s="408">
        <v>0</v>
      </c>
      <c r="B286" s="446"/>
      <c r="C286" s="391"/>
    </row>
    <row r="287" spans="1:10" ht="15.75">
      <c r="B287" s="388">
        <v>5.3</v>
      </c>
      <c r="C287" s="398" t="s">
        <v>536</v>
      </c>
      <c r="D287" s="75"/>
      <c r="E287" s="409"/>
      <c r="F287" s="415"/>
      <c r="G287" s="415"/>
      <c r="H287" s="412"/>
      <c r="I287" s="412"/>
      <c r="J287" s="410" t="str">
        <f>IF(J288=0,$L$3,"")</f>
        <v/>
      </c>
    </row>
    <row r="288" spans="1:10" hidden="1">
      <c r="B288" s="446"/>
      <c r="C288" s="93"/>
      <c r="D288" s="400"/>
      <c r="E288" s="401"/>
      <c r="F288" s="402"/>
      <c r="G288" s="402"/>
      <c r="H288" s="403"/>
      <c r="I288" s="403"/>
      <c r="J288" s="404">
        <f>スコア!M40</f>
        <v>1</v>
      </c>
    </row>
    <row r="289" spans="1:10" ht="20.100000000000001" customHeight="1">
      <c r="B289" s="446"/>
      <c r="C289" s="93"/>
      <c r="D289" s="705">
        <f>D297</f>
        <v>3</v>
      </c>
      <c r="E289" s="416" t="s">
        <v>385</v>
      </c>
      <c r="F289" s="416"/>
      <c r="G289" s="416"/>
      <c r="H289" s="416"/>
      <c r="I289" s="416"/>
      <c r="J289" s="517" t="s">
        <v>441</v>
      </c>
    </row>
    <row r="290" spans="1:10" ht="20.100000000000001" customHeight="1">
      <c r="A290" s="1" t="s">
        <v>202</v>
      </c>
      <c r="B290" s="446"/>
      <c r="C290" s="93"/>
      <c r="D290" s="406" t="str">
        <f>IF(D289=$L$11,$M$6,IF(ROUNDDOWN(D289,0)=$L$6,$N$6,$M$6))</f>
        <v>　レベル　1</v>
      </c>
      <c r="E290" s="737" t="s">
        <v>145</v>
      </c>
      <c r="F290" s="738"/>
      <c r="G290" s="738"/>
      <c r="H290" s="738"/>
      <c r="I290" s="738"/>
      <c r="J290" s="903" t="s">
        <v>475</v>
      </c>
    </row>
    <row r="291" spans="1:10" ht="20.100000000000001" customHeight="1">
      <c r="A291" s="1">
        <v>2</v>
      </c>
      <c r="B291" s="446"/>
      <c r="C291" s="93"/>
      <c r="D291" s="406" t="str">
        <f>IF(D289=$L$11,$M$7,IF(ROUNDDOWN(D289,0)=$L$7,$N$7,$M$7))</f>
        <v>　レベル　2</v>
      </c>
      <c r="E291" s="740" t="s">
        <v>776</v>
      </c>
      <c r="F291" s="741"/>
      <c r="G291" s="741"/>
      <c r="H291" s="741"/>
      <c r="I291" s="741"/>
      <c r="J291" s="904"/>
    </row>
    <row r="292" spans="1:10" ht="20.100000000000001" customHeight="1">
      <c r="A292" s="1">
        <v>3</v>
      </c>
      <c r="B292" s="446"/>
      <c r="C292" s="93"/>
      <c r="D292" s="406" t="str">
        <f>IF(D289=$L$11,$M$8,IF(ROUNDDOWN(D289,0)=$L$8,$N$8,$M$8))</f>
        <v>■レベル　3</v>
      </c>
      <c r="E292" s="740" t="s">
        <v>777</v>
      </c>
      <c r="F292" s="741"/>
      <c r="G292" s="741"/>
      <c r="H292" s="741"/>
      <c r="I292" s="741"/>
      <c r="J292" s="904"/>
    </row>
    <row r="293" spans="1:10" ht="35.1" customHeight="1">
      <c r="A293" s="1">
        <v>4</v>
      </c>
      <c r="B293" s="446"/>
      <c r="C293" s="93"/>
      <c r="D293" s="406" t="str">
        <f>IF(D289=$L$11,$M$9,IF(ROUNDDOWN(D289,0)=$L$9,$N$9,$M$9))</f>
        <v>　レベル　4</v>
      </c>
      <c r="E293" s="890" t="s">
        <v>778</v>
      </c>
      <c r="F293" s="885"/>
      <c r="G293" s="885"/>
      <c r="H293" s="885"/>
      <c r="I293" s="886"/>
      <c r="J293" s="904"/>
    </row>
    <row r="294" spans="1:10" ht="35.1" customHeight="1" thickBot="1">
      <c r="A294" s="1">
        <v>5</v>
      </c>
      <c r="B294" s="446"/>
      <c r="C294" s="93"/>
      <c r="D294" s="407" t="str">
        <f>IF(D289=$L$11,$M$10,IF(ROUNDDOWN(D289,0)=$L$10,$N$10,$M$10))</f>
        <v>　レベル　5</v>
      </c>
      <c r="E294" s="901" t="s">
        <v>779</v>
      </c>
      <c r="F294" s="888"/>
      <c r="G294" s="888"/>
      <c r="H294" s="888"/>
      <c r="I294" s="889"/>
      <c r="J294" s="905"/>
    </row>
    <row r="295" spans="1:10" ht="19.5" customHeight="1" thickBot="1">
      <c r="A295" s="408">
        <v>0</v>
      </c>
      <c r="B295" s="446"/>
      <c r="C295" s="391"/>
      <c r="D295" s="405">
        <v>0</v>
      </c>
      <c r="E295" s="521" t="s">
        <v>238</v>
      </c>
      <c r="F295" s="464" t="s">
        <v>263</v>
      </c>
      <c r="G295" s="521"/>
    </row>
    <row r="296" spans="1:10" ht="15.75">
      <c r="B296" s="446"/>
      <c r="C296" s="93"/>
      <c r="D296" s="466" t="s">
        <v>447</v>
      </c>
      <c r="E296" s="75"/>
      <c r="F296" s="75"/>
      <c r="G296" s="75"/>
      <c r="H296" s="418"/>
      <c r="I296" s="593"/>
      <c r="J296" s="414"/>
    </row>
    <row r="297" spans="1:10" ht="20.100000000000001" customHeight="1" thickBot="1">
      <c r="B297" s="446"/>
      <c r="C297" s="93"/>
      <c r="D297" s="663">
        <f>IF(F295=$N$3,IF(E304&lt;1,2,IF(E304=1,3,IF(E304=2,4,IF(E304&gt;=3,5)))),D295)</f>
        <v>3</v>
      </c>
      <c r="E297" s="662" t="s">
        <v>589</v>
      </c>
      <c r="F297" s="594"/>
      <c r="G297" s="594"/>
      <c r="H297" s="913" t="s">
        <v>643</v>
      </c>
      <c r="I297" s="914"/>
      <c r="J297" s="915"/>
    </row>
    <row r="298" spans="1:10" ht="35.1" customHeight="1">
      <c r="B298" s="446"/>
      <c r="C298" s="93"/>
      <c r="D298" s="411"/>
      <c r="E298" s="922" t="s">
        <v>784</v>
      </c>
      <c r="F298" s="892"/>
      <c r="G298" s="923"/>
      <c r="H298" s="891" t="s">
        <v>786</v>
      </c>
      <c r="I298" s="892"/>
      <c r="J298" s="893"/>
    </row>
    <row r="299" spans="1:10" ht="35.1" customHeight="1">
      <c r="B299" s="446"/>
      <c r="C299" s="93"/>
      <c r="D299" s="413"/>
      <c r="E299" s="909" t="s">
        <v>780</v>
      </c>
      <c r="F299" s="885"/>
      <c r="G299" s="910"/>
      <c r="H299" s="884" t="s">
        <v>787</v>
      </c>
      <c r="I299" s="885"/>
      <c r="J299" s="886"/>
    </row>
    <row r="300" spans="1:10" ht="20.100000000000001" customHeight="1">
      <c r="B300" s="446"/>
      <c r="C300" s="93"/>
      <c r="D300" s="413"/>
      <c r="E300" s="909" t="s">
        <v>783</v>
      </c>
      <c r="F300" s="885"/>
      <c r="G300" s="910"/>
      <c r="H300" s="884" t="s">
        <v>790</v>
      </c>
      <c r="I300" s="885"/>
      <c r="J300" s="886"/>
    </row>
    <row r="301" spans="1:10" ht="35.1" customHeight="1">
      <c r="D301" s="413"/>
      <c r="E301" s="909" t="s">
        <v>782</v>
      </c>
      <c r="F301" s="885"/>
      <c r="G301" s="910"/>
      <c r="H301" s="884" t="s">
        <v>788</v>
      </c>
      <c r="I301" s="885"/>
      <c r="J301" s="886"/>
    </row>
    <row r="302" spans="1:10" ht="53.25" customHeight="1">
      <c r="D302" s="413"/>
      <c r="E302" s="909" t="s">
        <v>781</v>
      </c>
      <c r="F302" s="885"/>
      <c r="G302" s="910"/>
      <c r="H302" s="884" t="s">
        <v>789</v>
      </c>
      <c r="I302" s="885"/>
      <c r="J302" s="886"/>
    </row>
    <row r="303" spans="1:10" ht="35.1" customHeight="1" thickBot="1">
      <c r="D303" s="664" t="s">
        <v>239</v>
      </c>
      <c r="E303" s="911" t="s">
        <v>785</v>
      </c>
      <c r="F303" s="888"/>
      <c r="G303" s="912"/>
      <c r="H303" s="887" t="s">
        <v>791</v>
      </c>
      <c r="I303" s="888"/>
      <c r="J303" s="889"/>
    </row>
    <row r="304" spans="1:10" ht="20.100000000000001" customHeight="1">
      <c r="D304" s="467" t="s">
        <v>266</v>
      </c>
      <c r="E304" s="515">
        <f>COUNTIF(D298:D303,$M$4)</f>
        <v>1</v>
      </c>
      <c r="F304" s="515"/>
      <c r="G304" s="515"/>
      <c r="H304" s="515"/>
      <c r="I304" s="515"/>
      <c r="J304" s="516"/>
    </row>
    <row r="305" spans="1:10"/>
    <row r="306" spans="1:10" ht="15.75">
      <c r="B306" s="388">
        <v>5.4</v>
      </c>
      <c r="C306" s="398" t="s">
        <v>476</v>
      </c>
      <c r="D306" s="75"/>
      <c r="E306" s="409"/>
      <c r="F306" s="415"/>
      <c r="G306" s="415"/>
      <c r="H306" s="412"/>
      <c r="I306" s="412"/>
      <c r="J306" s="410" t="str">
        <f>IF(J307=0,$L$3,"")</f>
        <v/>
      </c>
    </row>
    <row r="307" spans="1:10" hidden="1">
      <c r="B307" s="446"/>
      <c r="C307" s="93"/>
      <c r="D307" s="400"/>
      <c r="E307" s="401"/>
      <c r="F307" s="402"/>
      <c r="G307" s="402"/>
      <c r="H307" s="403"/>
      <c r="I307" s="403"/>
      <c r="J307" s="404">
        <f>スコア!M41</f>
        <v>1</v>
      </c>
    </row>
    <row r="308" spans="1:10" ht="20.100000000000001" customHeight="1">
      <c r="B308" s="446"/>
      <c r="C308" s="93"/>
      <c r="D308" s="705">
        <f>D316</f>
        <v>3</v>
      </c>
      <c r="E308" s="718" t="s">
        <v>385</v>
      </c>
      <c r="F308" s="718"/>
      <c r="G308" s="718"/>
      <c r="H308" s="718"/>
      <c r="I308" s="718"/>
      <c r="J308" s="517" t="s">
        <v>441</v>
      </c>
    </row>
    <row r="309" spans="1:10" ht="20.100000000000001" customHeight="1">
      <c r="A309" s="1">
        <v>1</v>
      </c>
      <c r="B309" s="446"/>
      <c r="C309" s="93"/>
      <c r="D309" s="406" t="str">
        <f>IF(D308=$L$11,$M$6,IF(ROUNDDOWN(D308,0)=$L$6,$N$6,$M$6))</f>
        <v>　レベル　1</v>
      </c>
      <c r="E309" s="719" t="s">
        <v>165</v>
      </c>
      <c r="F309" s="720"/>
      <c r="G309" s="720"/>
      <c r="H309" s="720"/>
      <c r="I309" s="720"/>
      <c r="J309" s="903" t="s">
        <v>697</v>
      </c>
    </row>
    <row r="310" spans="1:10" ht="20.100000000000001" customHeight="1">
      <c r="A310" s="1">
        <v>2</v>
      </c>
      <c r="B310" s="446"/>
      <c r="C310" s="93"/>
      <c r="D310" s="406" t="str">
        <f>IF(D308=$L$11,$M$7,IF(ROUNDDOWN(D308,0)=$L$7,$N$7,$M$7))</f>
        <v>　レベル　2</v>
      </c>
      <c r="E310" s="721" t="s">
        <v>590</v>
      </c>
      <c r="F310" s="722"/>
      <c r="G310" s="722"/>
      <c r="H310" s="722"/>
      <c r="I310" s="722"/>
      <c r="J310" s="904"/>
    </row>
    <row r="311" spans="1:10" ht="35.1" customHeight="1">
      <c r="A311" s="1">
        <v>3</v>
      </c>
      <c r="B311" s="446"/>
      <c r="C311" s="93"/>
      <c r="D311" s="406" t="str">
        <f>IF(D308=$L$11,$M$8,IF(ROUNDDOWN(D308,0)=$L$8,$N$8,$M$8))</f>
        <v>■レベル　3</v>
      </c>
      <c r="E311" s="890" t="s">
        <v>984</v>
      </c>
      <c r="F311" s="885"/>
      <c r="G311" s="885"/>
      <c r="H311" s="885"/>
      <c r="I311" s="886"/>
      <c r="J311" s="904"/>
    </row>
    <row r="312" spans="1:10" ht="35.1" customHeight="1">
      <c r="A312" s="1">
        <v>4</v>
      </c>
      <c r="B312" s="446"/>
      <c r="C312" s="93"/>
      <c r="D312" s="406" t="str">
        <f>IF(D308=$L$11,$M$9,IF(ROUNDDOWN(D308,0)=$L$9,$N$9,$M$9))</f>
        <v>　レベル　4</v>
      </c>
      <c r="E312" s="890" t="s">
        <v>985</v>
      </c>
      <c r="F312" s="885"/>
      <c r="G312" s="885"/>
      <c r="H312" s="885"/>
      <c r="I312" s="886"/>
      <c r="J312" s="904"/>
    </row>
    <row r="313" spans="1:10" ht="20.100000000000001" customHeight="1" thickBot="1">
      <c r="A313" s="1">
        <v>5</v>
      </c>
      <c r="B313" s="446"/>
      <c r="C313" s="93"/>
      <c r="D313" s="407" t="str">
        <f>IF(D308=$L$11,$M$10,IF(ROUNDDOWN(D308,0)=$L$10,$N$10,$M$10))</f>
        <v>　レベル　5</v>
      </c>
      <c r="E313" s="906" t="s">
        <v>792</v>
      </c>
      <c r="F313" s="907"/>
      <c r="G313" s="907"/>
      <c r="H313" s="907"/>
      <c r="I313" s="908"/>
      <c r="J313" s="905"/>
    </row>
    <row r="314" spans="1:10" ht="19.5" customHeight="1" thickBot="1">
      <c r="A314" s="408">
        <v>0</v>
      </c>
      <c r="B314" s="446"/>
      <c r="C314" s="391"/>
      <c r="D314" s="405">
        <v>5</v>
      </c>
      <c r="E314" s="521" t="s">
        <v>238</v>
      </c>
      <c r="F314" s="464" t="s">
        <v>263</v>
      </c>
      <c r="G314" s="521"/>
      <c r="H314" s="521"/>
      <c r="I314" s="521"/>
      <c r="J314" s="475"/>
    </row>
    <row r="315" spans="1:10" ht="15.75">
      <c r="B315" s="446"/>
      <c r="C315" s="93"/>
      <c r="D315" s="466" t="s">
        <v>793</v>
      </c>
      <c r="E315" s="75"/>
      <c r="F315" s="75"/>
      <c r="G315" s="75"/>
      <c r="H315" s="418"/>
      <c r="I315" s="593"/>
      <c r="J315" s="414"/>
    </row>
    <row r="316" spans="1:10" ht="20.100000000000001" customHeight="1" thickBot="1">
      <c r="B316" s="446"/>
      <c r="C316" s="93"/>
      <c r="D316" s="706">
        <f>IF(F314=$N$3,IF(E325&lt;2,1,IF(E325&lt;5,3,IF(E325&gt;=5,4))),D314)</f>
        <v>3</v>
      </c>
      <c r="E316" s="669" t="s">
        <v>644</v>
      </c>
      <c r="F316" s="668" t="s">
        <v>642</v>
      </c>
      <c r="G316" s="419"/>
      <c r="H316" s="524"/>
      <c r="I316" s="524"/>
      <c r="J316" s="422"/>
    </row>
    <row r="317" spans="1:10" ht="20.100000000000001" customHeight="1">
      <c r="B317" s="446"/>
      <c r="C317" s="93"/>
      <c r="D317" s="411" t="s">
        <v>239</v>
      </c>
      <c r="E317" s="526">
        <v>1</v>
      </c>
      <c r="F317" s="738" t="s">
        <v>591</v>
      </c>
      <c r="G317" s="490"/>
      <c r="H317" s="490"/>
      <c r="I317" s="490"/>
      <c r="J317" s="420"/>
    </row>
    <row r="318" spans="1:10" ht="20.100000000000001" customHeight="1">
      <c r="B318" s="446"/>
      <c r="C318" s="93"/>
      <c r="D318" s="413" t="s">
        <v>239</v>
      </c>
      <c r="E318" s="527">
        <v>2</v>
      </c>
      <c r="F318" s="741" t="s">
        <v>592</v>
      </c>
      <c r="G318" s="488"/>
      <c r="H318" s="488"/>
      <c r="I318" s="488"/>
      <c r="J318" s="492"/>
    </row>
    <row r="319" spans="1:10" ht="20.100000000000001" customHeight="1">
      <c r="B319" s="446"/>
      <c r="C319" s="93"/>
      <c r="D319" s="413" t="s">
        <v>239</v>
      </c>
      <c r="E319" s="527">
        <v>3</v>
      </c>
      <c r="F319" s="741" t="s">
        <v>593</v>
      </c>
      <c r="G319" s="488"/>
      <c r="H319" s="488"/>
      <c r="I319" s="488"/>
      <c r="J319" s="492"/>
    </row>
    <row r="320" spans="1:10" ht="20.100000000000001" customHeight="1">
      <c r="D320" s="413"/>
      <c r="E320" s="527">
        <v>4</v>
      </c>
      <c r="F320" s="741" t="s">
        <v>594</v>
      </c>
      <c r="G320" s="488"/>
      <c r="H320" s="488"/>
      <c r="I320" s="488"/>
      <c r="J320" s="492"/>
    </row>
    <row r="321" spans="1:10" ht="20.100000000000001" customHeight="1">
      <c r="D321" s="413"/>
      <c r="E321" s="527">
        <v>5</v>
      </c>
      <c r="F321" s="741" t="s">
        <v>595</v>
      </c>
      <c r="G321" s="488"/>
      <c r="H321" s="488"/>
      <c r="I321" s="488"/>
      <c r="J321" s="492"/>
    </row>
    <row r="322" spans="1:10" ht="20.100000000000001" customHeight="1">
      <c r="D322" s="413"/>
      <c r="E322" s="527">
        <v>6</v>
      </c>
      <c r="F322" s="741" t="s">
        <v>596</v>
      </c>
      <c r="G322" s="488"/>
      <c r="H322" s="488"/>
      <c r="I322" s="488"/>
      <c r="J322" s="492"/>
    </row>
    <row r="323" spans="1:10" ht="20.100000000000001" customHeight="1">
      <c r="D323" s="413"/>
      <c r="E323" s="527">
        <v>7</v>
      </c>
      <c r="F323" s="741" t="s">
        <v>312</v>
      </c>
      <c r="G323" s="488"/>
      <c r="H323" s="488"/>
      <c r="I323" s="488"/>
      <c r="J323" s="492"/>
    </row>
    <row r="324" spans="1:10" ht="20.100000000000001" customHeight="1" thickBot="1">
      <c r="D324" s="664"/>
      <c r="E324" s="528">
        <v>8</v>
      </c>
      <c r="F324" s="741" t="s">
        <v>311</v>
      </c>
      <c r="G324" s="488"/>
      <c r="H324" s="488"/>
      <c r="I324" s="488"/>
      <c r="J324" s="492"/>
    </row>
    <row r="325" spans="1:10" ht="20.100000000000001" customHeight="1">
      <c r="D325" s="467" t="s">
        <v>266</v>
      </c>
      <c r="E325" s="515">
        <f>COUNTIF(D317:D324,$M$4)</f>
        <v>3</v>
      </c>
      <c r="F325" s="515"/>
      <c r="G325" s="515"/>
      <c r="H325" s="515"/>
      <c r="I325" s="515"/>
      <c r="J325" s="516"/>
    </row>
    <row r="326" spans="1:10" customFormat="1"/>
    <row r="327" spans="1:10" ht="16.5" thickBot="1">
      <c r="B327" s="388">
        <v>5.5</v>
      </c>
      <c r="C327" s="398" t="s">
        <v>508</v>
      </c>
      <c r="D327" s="75"/>
      <c r="E327" s="409"/>
      <c r="F327" s="415"/>
      <c r="G327" s="415"/>
      <c r="H327" s="412"/>
      <c r="I327" s="412"/>
      <c r="J327" s="410" t="str">
        <f>IF(J328=0,$L$3,"")</f>
        <v/>
      </c>
    </row>
    <row r="328" spans="1:10" ht="14.25" hidden="1" thickBot="1">
      <c r="B328" s="446"/>
      <c r="C328" s="93"/>
      <c r="D328" s="400"/>
      <c r="E328" s="401"/>
      <c r="F328" s="402"/>
      <c r="G328" s="402"/>
      <c r="H328" s="403"/>
      <c r="I328" s="403"/>
      <c r="J328" s="404">
        <f>スコア!M42</f>
        <v>1</v>
      </c>
    </row>
    <row r="329" spans="1:10" ht="20.100000000000001" customHeight="1" thickBot="1">
      <c r="B329" s="446"/>
      <c r="C329" s="93"/>
      <c r="D329" s="405">
        <v>3</v>
      </c>
      <c r="E329" s="449" t="s">
        <v>385</v>
      </c>
      <c r="F329" s="416"/>
      <c r="G329" s="416"/>
      <c r="H329" s="416"/>
      <c r="I329" s="416"/>
      <c r="J329" s="417"/>
    </row>
    <row r="330" spans="1:10" ht="20.100000000000001" customHeight="1">
      <c r="A330" s="1" t="s">
        <v>202</v>
      </c>
      <c r="B330" s="446"/>
      <c r="C330" s="93"/>
      <c r="D330" s="463" t="str">
        <f>IF(D329=$L$11,$M$6,IF(ROUNDDOWN(D329,0)=$L$6,$N$6,$M$6))</f>
        <v>　レベル　1</v>
      </c>
      <c r="E330" s="737" t="s">
        <v>145</v>
      </c>
      <c r="F330" s="490"/>
      <c r="G330" s="490"/>
      <c r="H330" s="490"/>
      <c r="I330" s="490"/>
      <c r="J330" s="420"/>
    </row>
    <row r="331" spans="1:10" ht="20.100000000000001" customHeight="1">
      <c r="A331" s="1" t="s">
        <v>202</v>
      </c>
      <c r="B331" s="446"/>
      <c r="C331" s="93"/>
      <c r="D331" s="406" t="str">
        <f>IF(D329=$L$11,$M$7,IF(ROUNDDOWN(D329,0)=$L$7,$N$7,$M$7))</f>
        <v>　レベル　2</v>
      </c>
      <c r="E331" s="740" t="s">
        <v>145</v>
      </c>
      <c r="F331" s="488"/>
      <c r="G331" s="488"/>
      <c r="H331" s="488"/>
      <c r="I331" s="488"/>
      <c r="J331" s="492"/>
    </row>
    <row r="332" spans="1:10" ht="20.100000000000001" customHeight="1">
      <c r="A332" s="1">
        <v>3</v>
      </c>
      <c r="B332" s="446"/>
      <c r="C332" s="93"/>
      <c r="D332" s="406" t="str">
        <f>IF(D329=$L$11,$M$8,IF(ROUNDDOWN(D329,0)=$L$8,$N$8,$M$8))</f>
        <v>■レベル　3</v>
      </c>
      <c r="E332" s="740" t="s">
        <v>310</v>
      </c>
      <c r="F332" s="488"/>
      <c r="G332" s="488"/>
      <c r="H332" s="488"/>
      <c r="I332" s="488"/>
      <c r="J332" s="492"/>
    </row>
    <row r="333" spans="1:10" ht="20.100000000000001" customHeight="1">
      <c r="A333" s="1">
        <v>4</v>
      </c>
      <c r="B333" s="446"/>
      <c r="C333" s="93"/>
      <c r="D333" s="406" t="str">
        <f>IF(D329=$L$11,$M$9,IF(ROUNDDOWN(D329,0)=$L$9,$N$9,$M$9))</f>
        <v>　レベル　4</v>
      </c>
      <c r="E333" s="740" t="s">
        <v>309</v>
      </c>
      <c r="F333" s="488"/>
      <c r="G333" s="488"/>
      <c r="H333" s="488"/>
      <c r="I333" s="488"/>
      <c r="J333" s="492"/>
    </row>
    <row r="334" spans="1:10" ht="20.100000000000001" customHeight="1">
      <c r="A334" s="1">
        <v>5</v>
      </c>
      <c r="B334" s="446"/>
      <c r="C334" s="93"/>
      <c r="D334" s="407" t="str">
        <f>IF(D329=$L$11,$M$10,IF(ROUNDDOWN(D329,0)=$L$10,$N$10,$M$10))</f>
        <v>　レベル　5</v>
      </c>
      <c r="E334" s="716" t="s">
        <v>477</v>
      </c>
      <c r="F334" s="491"/>
      <c r="G334" s="491"/>
      <c r="H334" s="491"/>
      <c r="I334" s="491"/>
      <c r="J334" s="421"/>
    </row>
    <row r="335" spans="1:10" ht="15.75">
      <c r="A335" s="408">
        <v>0</v>
      </c>
      <c r="B335" s="446"/>
      <c r="C335" s="391"/>
    </row>
    <row r="336" spans="1:10" ht="16.5" thickBot="1">
      <c r="B336" s="388">
        <v>5.6</v>
      </c>
      <c r="C336" s="398" t="s">
        <v>509</v>
      </c>
      <c r="D336" s="75"/>
      <c r="E336" s="409"/>
      <c r="F336" s="415"/>
      <c r="G336" s="415"/>
      <c r="H336" s="412"/>
      <c r="I336" s="412"/>
      <c r="J336" s="410" t="str">
        <f>IF(J337=0,$L$3,"")</f>
        <v/>
      </c>
    </row>
    <row r="337" spans="1:10" ht="14.25" hidden="1" thickBot="1">
      <c r="B337" s="446"/>
      <c r="C337" s="93"/>
      <c r="D337" s="400"/>
      <c r="E337" s="401"/>
      <c r="F337" s="402"/>
      <c r="G337" s="402"/>
      <c r="H337" s="403"/>
      <c r="I337" s="403"/>
      <c r="J337" s="404">
        <f>スコア!M43</f>
        <v>1</v>
      </c>
    </row>
    <row r="338" spans="1:10">
      <c r="B338" s="446"/>
      <c r="C338" s="93"/>
      <c r="D338" s="899">
        <v>1</v>
      </c>
      <c r="E338" s="416" t="s">
        <v>385</v>
      </c>
      <c r="F338" s="416"/>
      <c r="G338" s="416"/>
      <c r="H338" s="416"/>
      <c r="I338" s="416"/>
      <c r="J338" s="417"/>
    </row>
    <row r="339" spans="1:10" ht="14.25" thickBot="1">
      <c r="B339" s="446"/>
      <c r="C339" s="93"/>
      <c r="D339" s="900"/>
      <c r="E339" s="896" t="s">
        <v>582</v>
      </c>
      <c r="F339" s="897"/>
      <c r="G339" s="665"/>
      <c r="H339" s="898" t="s">
        <v>583</v>
      </c>
      <c r="I339" s="896"/>
      <c r="J339" s="898"/>
    </row>
    <row r="340" spans="1:10" ht="20.100000000000001" customHeight="1">
      <c r="A340" s="1">
        <v>1</v>
      </c>
      <c r="B340" s="446"/>
      <c r="C340" s="93"/>
      <c r="D340" s="406" t="str">
        <f>IF(D338=$L$11,$M$6,IF(ROUNDDOWN(D338,0)=$L$6,$N$6,$M$6))</f>
        <v>■レベル　1</v>
      </c>
      <c r="E340" s="902" t="s">
        <v>794</v>
      </c>
      <c r="F340" s="892"/>
      <c r="G340" s="893"/>
      <c r="H340" s="902" t="s">
        <v>799</v>
      </c>
      <c r="I340" s="892"/>
      <c r="J340" s="893"/>
    </row>
    <row r="341" spans="1:10" ht="45.75" customHeight="1">
      <c r="A341" s="1">
        <v>2</v>
      </c>
      <c r="B341" s="446"/>
      <c r="C341" s="93"/>
      <c r="D341" s="406" t="str">
        <f>IF(D338=$L$11,$M$7,IF(ROUNDDOWN(D338,0)=$L$7,$N$7,$M$7))</f>
        <v>　レベル　2</v>
      </c>
      <c r="E341" s="890" t="s">
        <v>795</v>
      </c>
      <c r="F341" s="885"/>
      <c r="G341" s="886"/>
      <c r="H341" s="890" t="s">
        <v>800</v>
      </c>
      <c r="I341" s="885"/>
      <c r="J341" s="886"/>
    </row>
    <row r="342" spans="1:10" ht="45.75" customHeight="1">
      <c r="A342" s="1">
        <v>3</v>
      </c>
      <c r="B342" s="446"/>
      <c r="C342" s="93"/>
      <c r="D342" s="406" t="str">
        <f>IF(D338=$L$11,$M$8,IF(ROUNDDOWN(D338,0)=$L$8,$N$8,$M$8))</f>
        <v>　レベル　3</v>
      </c>
      <c r="E342" s="890" t="s">
        <v>796</v>
      </c>
      <c r="F342" s="885"/>
      <c r="G342" s="886"/>
      <c r="H342" s="890" t="s">
        <v>801</v>
      </c>
      <c r="I342" s="885"/>
      <c r="J342" s="886"/>
    </row>
    <row r="343" spans="1:10" ht="45.75" customHeight="1">
      <c r="A343" s="1">
        <v>4</v>
      </c>
      <c r="B343" s="446"/>
      <c r="C343" s="93"/>
      <c r="D343" s="406" t="str">
        <f>IF(D338=$L$11,$M$9,IF(ROUNDDOWN(D338,0)=$L$9,$N$9,$M$9))</f>
        <v>　レベル　4</v>
      </c>
      <c r="E343" s="890" t="s">
        <v>797</v>
      </c>
      <c r="F343" s="885"/>
      <c r="G343" s="886"/>
      <c r="H343" s="890" t="s">
        <v>802</v>
      </c>
      <c r="I343" s="885"/>
      <c r="J343" s="886"/>
    </row>
    <row r="344" spans="1:10" ht="45.75" customHeight="1">
      <c r="A344" s="1">
        <v>5</v>
      </c>
      <c r="B344" s="446"/>
      <c r="C344" s="93"/>
      <c r="D344" s="407" t="str">
        <f>IF(D338=$L$11,$M$10,IF(ROUNDDOWN(D338,0)=$L$10,$N$10,$M$10))</f>
        <v>　レベル　5</v>
      </c>
      <c r="E344" s="901" t="s">
        <v>798</v>
      </c>
      <c r="F344" s="888"/>
      <c r="G344" s="889"/>
      <c r="H344" s="901" t="s">
        <v>803</v>
      </c>
      <c r="I344" s="888"/>
      <c r="J344" s="889"/>
    </row>
    <row r="345" spans="1:10" ht="15.75">
      <c r="A345" s="408">
        <v>0</v>
      </c>
      <c r="B345" s="446"/>
      <c r="C345" s="391"/>
    </row>
    <row r="346" spans="1:10" ht="16.5" thickBot="1">
      <c r="B346" s="388">
        <v>5.7</v>
      </c>
      <c r="C346" s="398" t="s">
        <v>510</v>
      </c>
      <c r="D346" s="75"/>
      <c r="E346" s="409"/>
      <c r="F346" s="415"/>
      <c r="G346" s="415"/>
      <c r="H346" s="412"/>
      <c r="I346" s="412"/>
      <c r="J346" s="410" t="str">
        <f>IF(J347=0,$L$3,"")</f>
        <v/>
      </c>
    </row>
    <row r="347" spans="1:10" ht="14.25" hidden="1" thickBot="1">
      <c r="B347" s="446"/>
      <c r="C347" s="93"/>
      <c r="D347" s="400"/>
      <c r="E347" s="401"/>
      <c r="F347" s="402"/>
      <c r="G347" s="402"/>
      <c r="H347" s="403"/>
      <c r="I347" s="403"/>
      <c r="J347" s="404">
        <f>スコア!M44</f>
        <v>1</v>
      </c>
    </row>
    <row r="348" spans="1:10">
      <c r="B348" s="446"/>
      <c r="C348" s="93"/>
      <c r="D348" s="899">
        <v>3</v>
      </c>
      <c r="E348" s="416" t="s">
        <v>385</v>
      </c>
      <c r="F348" s="416"/>
      <c r="G348" s="416"/>
      <c r="H348" s="416"/>
      <c r="I348" s="416"/>
      <c r="J348" s="417"/>
    </row>
    <row r="349" spans="1:10" ht="14.25" thickBot="1">
      <c r="B349" s="446"/>
      <c r="C349" s="93"/>
      <c r="D349" s="900"/>
      <c r="E349" s="896" t="s">
        <v>582</v>
      </c>
      <c r="F349" s="897"/>
      <c r="G349" s="665"/>
      <c r="H349" s="898" t="s">
        <v>583</v>
      </c>
      <c r="I349" s="896"/>
      <c r="J349" s="898"/>
    </row>
    <row r="350" spans="1:10" ht="20.100000000000001" customHeight="1">
      <c r="A350" s="1">
        <v>1</v>
      </c>
      <c r="B350" s="446"/>
      <c r="C350" s="93"/>
      <c r="D350" s="406" t="str">
        <f>IF(D348=$L$11,$M$6,IF(ROUNDDOWN(D348,0)=$L$6,$N$6,$M$6))</f>
        <v>　レベル　1</v>
      </c>
      <c r="E350" s="902" t="s">
        <v>804</v>
      </c>
      <c r="F350" s="892"/>
      <c r="G350" s="893"/>
      <c r="H350" s="902" t="s">
        <v>808</v>
      </c>
      <c r="I350" s="892"/>
      <c r="J350" s="893"/>
    </row>
    <row r="351" spans="1:10" ht="20.100000000000001" customHeight="1">
      <c r="A351" s="1" t="s">
        <v>202</v>
      </c>
      <c r="B351" s="446"/>
      <c r="C351" s="93"/>
      <c r="D351" s="406" t="str">
        <f>IF(D348=$L$11,$M$7,IF(ROUNDDOWN(D348,0)=$L$7,$N$7,$M$7))</f>
        <v>　レベル　2</v>
      </c>
      <c r="E351" s="890" t="s">
        <v>145</v>
      </c>
      <c r="F351" s="885"/>
      <c r="G351" s="886"/>
      <c r="H351" s="890" t="s">
        <v>145</v>
      </c>
      <c r="I351" s="885"/>
      <c r="J351" s="886"/>
    </row>
    <row r="352" spans="1:10" ht="20.100000000000001" customHeight="1">
      <c r="A352" s="1">
        <v>3</v>
      </c>
      <c r="B352" s="446"/>
      <c r="C352" s="93"/>
      <c r="D352" s="406" t="str">
        <f>IF(D348=$L$11,$M$8,IF(ROUNDDOWN(D348,0)=$L$8,$N$8,$M$8))</f>
        <v>■レベル　3</v>
      </c>
      <c r="E352" s="890" t="s">
        <v>805</v>
      </c>
      <c r="F352" s="885"/>
      <c r="G352" s="886"/>
      <c r="H352" s="890" t="s">
        <v>809</v>
      </c>
      <c r="I352" s="885"/>
      <c r="J352" s="886"/>
    </row>
    <row r="353" spans="1:10" ht="36.75" customHeight="1">
      <c r="A353" s="1">
        <v>4</v>
      </c>
      <c r="B353" s="446"/>
      <c r="C353" s="93"/>
      <c r="D353" s="406" t="str">
        <f>IF(D348=$L$11,$M$9,IF(ROUNDDOWN(D348,0)=$L$9,$N$9,$M$9))</f>
        <v>　レベル　4</v>
      </c>
      <c r="E353" s="890" t="s">
        <v>806</v>
      </c>
      <c r="F353" s="885"/>
      <c r="G353" s="886"/>
      <c r="H353" s="890" t="s">
        <v>810</v>
      </c>
      <c r="I353" s="885"/>
      <c r="J353" s="886"/>
    </row>
    <row r="354" spans="1:10" ht="36.75" customHeight="1">
      <c r="A354" s="1">
        <v>5</v>
      </c>
      <c r="B354" s="446"/>
      <c r="C354" s="93"/>
      <c r="D354" s="407" t="str">
        <f>IF(D348=$L$11,$M$10,IF(ROUNDDOWN(D348,0)=$L$10,$N$10,$M$10))</f>
        <v>　レベル　5</v>
      </c>
      <c r="E354" s="901" t="s">
        <v>807</v>
      </c>
      <c r="F354" s="888"/>
      <c r="G354" s="889"/>
      <c r="H354" s="901" t="s">
        <v>811</v>
      </c>
      <c r="I354" s="888"/>
      <c r="J354" s="889"/>
    </row>
    <row r="355" spans="1:10" ht="15.75">
      <c r="A355" s="408">
        <v>0</v>
      </c>
      <c r="B355" s="446"/>
      <c r="C355" s="391"/>
    </row>
    <row r="356" spans="1:10" ht="16.5" thickBot="1">
      <c r="B356" s="388">
        <v>5.8</v>
      </c>
      <c r="C356" s="398" t="s">
        <v>511</v>
      </c>
      <c r="D356" s="75"/>
      <c r="E356" s="409"/>
      <c r="F356" s="415"/>
      <c r="G356" s="415"/>
      <c r="H356" s="412"/>
      <c r="I356" s="412"/>
      <c r="J356" s="410" t="str">
        <f>IF(J357=0,$L$3,"")</f>
        <v/>
      </c>
    </row>
    <row r="357" spans="1:10" ht="14.25" hidden="1" thickBot="1">
      <c r="B357" s="446"/>
      <c r="C357" s="93"/>
      <c r="D357" s="400"/>
      <c r="E357" s="401"/>
      <c r="F357" s="402"/>
      <c r="G357" s="402"/>
      <c r="H357" s="403"/>
      <c r="I357" s="403"/>
      <c r="J357" s="404">
        <f>スコア!M45</f>
        <v>1</v>
      </c>
    </row>
    <row r="358" spans="1:10" ht="20.100000000000001" customHeight="1" thickBot="1">
      <c r="B358" s="446"/>
      <c r="C358" s="93"/>
      <c r="D358" s="405">
        <v>3</v>
      </c>
      <c r="E358" s="449" t="s">
        <v>385</v>
      </c>
      <c r="F358" s="416"/>
      <c r="G358" s="416"/>
      <c r="H358" s="416"/>
      <c r="I358" s="416"/>
      <c r="J358" s="417"/>
    </row>
    <row r="359" spans="1:10" ht="20.100000000000001" customHeight="1">
      <c r="A359" s="1">
        <v>1</v>
      </c>
      <c r="B359" s="446"/>
      <c r="C359" s="93"/>
      <c r="D359" s="463" t="str">
        <f>IF(D358=$L$11,$M$6,IF(ROUNDDOWN(D358,0)=$L$6,$N$6,$M$6))</f>
        <v>　レベル　1</v>
      </c>
      <c r="E359" s="737" t="s">
        <v>598</v>
      </c>
      <c r="F359" s="490"/>
      <c r="G359" s="490"/>
      <c r="H359" s="490"/>
      <c r="I359" s="490"/>
      <c r="J359" s="420"/>
    </row>
    <row r="360" spans="1:10" ht="20.100000000000001" customHeight="1">
      <c r="A360" s="1">
        <v>2</v>
      </c>
      <c r="B360" s="446"/>
      <c r="C360" s="93"/>
      <c r="D360" s="406" t="str">
        <f>IF(D358=$L$11,$M$7,IF(ROUNDDOWN(D358,0)=$L$7,$N$7,$M$7))</f>
        <v>　レベル　2</v>
      </c>
      <c r="E360" s="740" t="s">
        <v>812</v>
      </c>
      <c r="F360" s="488"/>
      <c r="G360" s="488"/>
      <c r="H360" s="488"/>
      <c r="I360" s="488"/>
      <c r="J360" s="492"/>
    </row>
    <row r="361" spans="1:10" ht="20.100000000000001" customHeight="1">
      <c r="A361" s="1">
        <v>3</v>
      </c>
      <c r="B361" s="446"/>
      <c r="C361" s="93"/>
      <c r="D361" s="406" t="str">
        <f>IF(D358=$L$11,$M$8,IF(ROUNDDOWN(D358,0)=$L$8,$N$8,$M$8))</f>
        <v>■レベル　3</v>
      </c>
      <c r="E361" s="740" t="s">
        <v>813</v>
      </c>
      <c r="F361" s="488"/>
      <c r="G361" s="488"/>
      <c r="H361" s="488"/>
      <c r="I361" s="488"/>
      <c r="J361" s="492"/>
    </row>
    <row r="362" spans="1:10" ht="20.100000000000001" customHeight="1">
      <c r="A362" s="1">
        <v>4</v>
      </c>
      <c r="B362" s="446"/>
      <c r="C362" s="93"/>
      <c r="D362" s="406" t="str">
        <f>IF(D358=$L$11,$M$9,IF(ROUNDDOWN(D358,0)=$L$9,$N$9,$M$9))</f>
        <v>　レベル　4</v>
      </c>
      <c r="E362" s="740" t="s">
        <v>814</v>
      </c>
      <c r="F362" s="488"/>
      <c r="G362" s="488"/>
      <c r="H362" s="488"/>
      <c r="I362" s="488"/>
      <c r="J362" s="492"/>
    </row>
    <row r="363" spans="1:10" ht="20.100000000000001" customHeight="1">
      <c r="A363" s="1">
        <v>5</v>
      </c>
      <c r="B363" s="446"/>
      <c r="C363" s="93"/>
      <c r="D363" s="407" t="str">
        <f>IF(D358=$L$11,$M$10,IF(ROUNDDOWN(D358,0)=$L$10,$N$10,$M$10))</f>
        <v>　レベル　5</v>
      </c>
      <c r="E363" s="716" t="s">
        <v>815</v>
      </c>
      <c r="F363" s="491"/>
      <c r="G363" s="491"/>
      <c r="H363" s="491"/>
      <c r="I363" s="491"/>
      <c r="J363" s="421"/>
    </row>
    <row r="364" spans="1:10" ht="15.75">
      <c r="A364" s="408">
        <v>0</v>
      </c>
      <c r="B364" s="446"/>
      <c r="C364" s="391"/>
    </row>
    <row r="365" spans="1:10" ht="15.75">
      <c r="B365" s="388">
        <v>6</v>
      </c>
      <c r="C365" s="396" t="s">
        <v>512</v>
      </c>
      <c r="D365" s="396"/>
      <c r="E365" s="396"/>
      <c r="F365" s="397"/>
      <c r="G365" s="397"/>
      <c r="H365" s="397"/>
      <c r="I365" s="397"/>
      <c r="J365" s="397"/>
    </row>
    <row r="366" spans="1:10" ht="16.5" thickBot="1">
      <c r="B366" s="388">
        <v>6.1</v>
      </c>
      <c r="C366" s="398" t="s">
        <v>513</v>
      </c>
      <c r="D366" s="75"/>
      <c r="E366" s="409"/>
      <c r="F366" s="415"/>
      <c r="G366" s="415"/>
      <c r="H366" s="412"/>
      <c r="I366" s="412"/>
      <c r="J366" s="410" t="str">
        <f>IF(J367=0,$L$3,"")</f>
        <v/>
      </c>
    </row>
    <row r="367" spans="1:10" ht="14.25" hidden="1" thickBot="1">
      <c r="B367" s="446"/>
      <c r="C367" s="93"/>
      <c r="D367" s="400"/>
      <c r="E367" s="401"/>
      <c r="F367" s="402"/>
      <c r="G367" s="402"/>
      <c r="H367" s="403"/>
      <c r="I367" s="403"/>
      <c r="J367" s="404">
        <f>スコア!M47</f>
        <v>1</v>
      </c>
    </row>
    <row r="368" spans="1:10" ht="20.100000000000001" customHeight="1" thickBot="1">
      <c r="B368" s="446"/>
      <c r="C368" s="93"/>
      <c r="D368" s="405">
        <v>3</v>
      </c>
      <c r="E368" s="449" t="s">
        <v>385</v>
      </c>
      <c r="F368" s="416"/>
      <c r="G368" s="416"/>
      <c r="H368" s="416"/>
      <c r="I368" s="416"/>
      <c r="J368" s="417"/>
    </row>
    <row r="369" spans="1:10" ht="20.100000000000001" customHeight="1">
      <c r="A369" s="1" t="s">
        <v>202</v>
      </c>
      <c r="B369" s="446"/>
      <c r="C369" s="93"/>
      <c r="D369" s="463" t="str">
        <f>IF(D368=$L$11,$M$6,IF(ROUNDDOWN(D368,0)=$L$6,$N$6,$M$6))</f>
        <v>　レベル　1</v>
      </c>
      <c r="E369" s="737" t="s">
        <v>145</v>
      </c>
      <c r="F369" s="738"/>
      <c r="G369" s="738"/>
      <c r="H369" s="738"/>
      <c r="I369" s="738"/>
      <c r="J369" s="739"/>
    </row>
    <row r="370" spans="1:10" ht="20.100000000000001" customHeight="1">
      <c r="A370" s="1" t="s">
        <v>202</v>
      </c>
      <c r="B370" s="446"/>
      <c r="C370" s="93"/>
      <c r="D370" s="406" t="str">
        <f>IF(D368=$L$11,$M$7,IF(ROUNDDOWN(D368,0)=$L$7,$N$7,$M$7))</f>
        <v>　レベル　2</v>
      </c>
      <c r="E370" s="740" t="s">
        <v>145</v>
      </c>
      <c r="F370" s="741"/>
      <c r="G370" s="741"/>
      <c r="H370" s="741"/>
      <c r="I370" s="741"/>
      <c r="J370" s="742"/>
    </row>
    <row r="371" spans="1:10" ht="20.100000000000001" customHeight="1">
      <c r="A371" s="1">
        <v>3</v>
      </c>
      <c r="B371" s="446"/>
      <c r="C371" s="93"/>
      <c r="D371" s="406" t="str">
        <f>IF(D368=$L$11,$M$8,IF(ROUNDDOWN(D368,0)=$L$8,$N$8,$M$8))</f>
        <v>■レベル　3</v>
      </c>
      <c r="E371" s="740" t="s">
        <v>308</v>
      </c>
      <c r="F371" s="741"/>
      <c r="G371" s="741"/>
      <c r="H371" s="741"/>
      <c r="I371" s="741"/>
      <c r="J371" s="742"/>
    </row>
    <row r="372" spans="1:10" ht="20.100000000000001" customHeight="1">
      <c r="A372" s="1">
        <v>4</v>
      </c>
      <c r="B372" s="446"/>
      <c r="C372" s="93"/>
      <c r="D372" s="406" t="str">
        <f>IF(D368=$L$11,$M$9,IF(ROUNDDOWN(D368,0)=$L$9,$N$9,$M$9))</f>
        <v>　レベル　4</v>
      </c>
      <c r="E372" s="740" t="s">
        <v>597</v>
      </c>
      <c r="F372" s="741"/>
      <c r="G372" s="741"/>
      <c r="H372" s="741"/>
      <c r="I372" s="741"/>
      <c r="J372" s="742"/>
    </row>
    <row r="373" spans="1:10" ht="35.1" customHeight="1">
      <c r="A373" s="1">
        <v>5</v>
      </c>
      <c r="B373" s="446"/>
      <c r="C373" s="93"/>
      <c r="D373" s="407" t="str">
        <f>IF(D368=$L$11,$M$10,IF(ROUNDDOWN(D368,0)=$L$10,$N$10,$M$10))</f>
        <v>　レベル　5</v>
      </c>
      <c r="E373" s="901" t="s">
        <v>986</v>
      </c>
      <c r="F373" s="888"/>
      <c r="G373" s="888"/>
      <c r="H373" s="888"/>
      <c r="I373" s="888"/>
      <c r="J373" s="889"/>
    </row>
    <row r="374" spans="1:10" ht="15.75">
      <c r="A374" s="408">
        <v>0</v>
      </c>
      <c r="B374" s="446"/>
      <c r="C374" s="391"/>
    </row>
    <row r="375" spans="1:10" ht="16.5" thickBot="1">
      <c r="B375" s="388">
        <v>6.2</v>
      </c>
      <c r="C375" s="398" t="s">
        <v>514</v>
      </c>
      <c r="D375" s="75"/>
      <c r="E375" s="409"/>
      <c r="F375" s="415"/>
      <c r="G375" s="415"/>
      <c r="H375" s="412"/>
      <c r="I375" s="412"/>
      <c r="J375" s="410" t="str">
        <f>IF(J376=0,$L$3,"")</f>
        <v/>
      </c>
    </row>
    <row r="376" spans="1:10" ht="14.25" hidden="1" thickBot="1">
      <c r="B376" s="446"/>
      <c r="C376" s="93"/>
      <c r="D376" s="400"/>
      <c r="E376" s="401"/>
      <c r="F376" s="402"/>
      <c r="G376" s="402"/>
      <c r="H376" s="403"/>
      <c r="I376" s="403"/>
      <c r="J376" s="404">
        <f>スコア!M48</f>
        <v>1</v>
      </c>
    </row>
    <row r="377" spans="1:10" ht="20.100000000000001" customHeight="1" thickBot="1">
      <c r="B377" s="446"/>
      <c r="C377" s="93"/>
      <c r="D377" s="405">
        <v>3</v>
      </c>
      <c r="E377" s="449" t="s">
        <v>385</v>
      </c>
      <c r="F377" s="416"/>
      <c r="G377" s="416"/>
      <c r="H377" s="416"/>
      <c r="I377" s="416"/>
      <c r="J377" s="417"/>
    </row>
    <row r="378" spans="1:10" ht="20.100000000000001" customHeight="1">
      <c r="A378" s="1" t="s">
        <v>202</v>
      </c>
      <c r="B378" s="446"/>
      <c r="C378" s="93"/>
      <c r="D378" s="463" t="str">
        <f>IF(D377=$L$11,$M$6,IF(ROUNDDOWN(D377,0)=$L$6,$N$6,$M$6))</f>
        <v>　レベル　1</v>
      </c>
      <c r="E378" s="737" t="s">
        <v>145</v>
      </c>
      <c r="F378" s="738"/>
      <c r="G378" s="738"/>
      <c r="H378" s="738"/>
      <c r="I378" s="738"/>
      <c r="J378" s="739"/>
    </row>
    <row r="379" spans="1:10" ht="20.100000000000001" customHeight="1">
      <c r="A379" s="1">
        <v>2</v>
      </c>
      <c r="B379" s="446"/>
      <c r="C379" s="93"/>
      <c r="D379" s="406" t="str">
        <f>IF(D377=$L$11,$M$7,IF(ROUNDDOWN(D377,0)=$L$7,$N$7,$M$7))</f>
        <v>　レベル　2</v>
      </c>
      <c r="E379" s="740" t="s">
        <v>816</v>
      </c>
      <c r="F379" s="741"/>
      <c r="G379" s="741"/>
      <c r="H379" s="741"/>
      <c r="I379" s="741"/>
      <c r="J379" s="742"/>
    </row>
    <row r="380" spans="1:10" ht="20.100000000000001" customHeight="1">
      <c r="A380" s="1">
        <v>3</v>
      </c>
      <c r="B380" s="446"/>
      <c r="C380" s="93"/>
      <c r="D380" s="406" t="str">
        <f>IF(D377=$L$11,$M$8,IF(ROUNDDOWN(D377,0)=$L$8,$N$8,$M$8))</f>
        <v>■レベル　3</v>
      </c>
      <c r="E380" s="740" t="s">
        <v>817</v>
      </c>
      <c r="F380" s="741"/>
      <c r="G380" s="741"/>
      <c r="H380" s="741"/>
      <c r="I380" s="741"/>
      <c r="J380" s="742"/>
    </row>
    <row r="381" spans="1:10" ht="20.100000000000001" customHeight="1">
      <c r="A381" s="1" t="s">
        <v>202</v>
      </c>
      <c r="B381" s="446"/>
      <c r="C381" s="93"/>
      <c r="D381" s="406" t="str">
        <f>IF(D377=$L$11,$M$9,IF(ROUNDDOWN(D377,0)=$L$9,$N$9,$M$9))</f>
        <v>　レベル　4</v>
      </c>
      <c r="E381" s="740" t="s">
        <v>145</v>
      </c>
      <c r="F381" s="741"/>
      <c r="G381" s="741"/>
      <c r="H381" s="741"/>
      <c r="I381" s="741"/>
      <c r="J381" s="742"/>
    </row>
    <row r="382" spans="1:10" ht="35.1" customHeight="1">
      <c r="A382" s="1">
        <v>5</v>
      </c>
      <c r="B382" s="446"/>
      <c r="C382" s="93"/>
      <c r="D382" s="407" t="str">
        <f>IF(D377=$L$11,$M$10,IF(ROUNDDOWN(D377,0)=$L$10,$N$10,$M$10))</f>
        <v>　レベル　5</v>
      </c>
      <c r="E382" s="901" t="s">
        <v>818</v>
      </c>
      <c r="F382" s="888"/>
      <c r="G382" s="888"/>
      <c r="H382" s="888"/>
      <c r="I382" s="888"/>
      <c r="J382" s="889"/>
    </row>
    <row r="383" spans="1:10" ht="15.75">
      <c r="A383" s="408">
        <v>0</v>
      </c>
      <c r="B383" s="446"/>
      <c r="C383" s="391"/>
    </row>
    <row r="384" spans="1:10"/>
    <row r="385"/>
    <row r="386"/>
  </sheetData>
  <sheetProtection password="ACAA" sheet="1" objects="1" scenarios="1"/>
  <mergeCells count="124">
    <mergeCell ref="E140:F140"/>
    <mergeCell ref="E156:F156"/>
    <mergeCell ref="H156:J156"/>
    <mergeCell ref="E161:F161"/>
    <mergeCell ref="H161:J161"/>
    <mergeCell ref="G218:I218"/>
    <mergeCell ref="E199:J199"/>
    <mergeCell ref="E209:J209"/>
    <mergeCell ref="E198:J198"/>
    <mergeCell ref="E294:I294"/>
    <mergeCell ref="H298:J298"/>
    <mergeCell ref="H299:J299"/>
    <mergeCell ref="E157:J157"/>
    <mergeCell ref="E158:J158"/>
    <mergeCell ref="E159:J159"/>
    <mergeCell ref="E160:J160"/>
    <mergeCell ref="E197:J197"/>
    <mergeCell ref="E228:J228"/>
    <mergeCell ref="E229:J229"/>
    <mergeCell ref="E208:J208"/>
    <mergeCell ref="E207:J207"/>
    <mergeCell ref="E206:J206"/>
    <mergeCell ref="G213:I213"/>
    <mergeCell ref="G214:I214"/>
    <mergeCell ref="E215:F215"/>
    <mergeCell ref="G215:I215"/>
    <mergeCell ref="G216:I216"/>
    <mergeCell ref="E217:F217"/>
    <mergeCell ref="G217:I217"/>
    <mergeCell ref="E218:F218"/>
    <mergeCell ref="E205:F205"/>
    <mergeCell ref="E283:J283"/>
    <mergeCell ref="E285:J285"/>
    <mergeCell ref="D52:D53"/>
    <mergeCell ref="J126:J130"/>
    <mergeCell ref="E130:I130"/>
    <mergeCell ref="F79:J79"/>
    <mergeCell ref="F80:J80"/>
    <mergeCell ref="F81:J81"/>
    <mergeCell ref="F82:J82"/>
    <mergeCell ref="F83:J83"/>
    <mergeCell ref="E129:I129"/>
    <mergeCell ref="E128:I128"/>
    <mergeCell ref="E127:I127"/>
    <mergeCell ref="F109:J109"/>
    <mergeCell ref="D122:J122"/>
    <mergeCell ref="H301:J301"/>
    <mergeCell ref="H303:J303"/>
    <mergeCell ref="H302:J302"/>
    <mergeCell ref="E301:G301"/>
    <mergeCell ref="E302:G302"/>
    <mergeCell ref="E303:G303"/>
    <mergeCell ref="E234:J234"/>
    <mergeCell ref="E236:J236"/>
    <mergeCell ref="E238:J238"/>
    <mergeCell ref="E266:J266"/>
    <mergeCell ref="H297:J297"/>
    <mergeCell ref="E255:J255"/>
    <mergeCell ref="E256:J256"/>
    <mergeCell ref="E257:J257"/>
    <mergeCell ref="E264:J264"/>
    <mergeCell ref="E265:J265"/>
    <mergeCell ref="J290:J294"/>
    <mergeCell ref="E237:J237"/>
    <mergeCell ref="E247:J247"/>
    <mergeCell ref="E300:G300"/>
    <mergeCell ref="H300:J300"/>
    <mergeCell ref="E298:G298"/>
    <mergeCell ref="E299:G299"/>
    <mergeCell ref="E293:I293"/>
    <mergeCell ref="J309:J313"/>
    <mergeCell ref="E311:I311"/>
    <mergeCell ref="E312:I312"/>
    <mergeCell ref="H340:J340"/>
    <mergeCell ref="H341:J341"/>
    <mergeCell ref="E340:G340"/>
    <mergeCell ref="E341:G341"/>
    <mergeCell ref="E339:F339"/>
    <mergeCell ref="H339:J339"/>
    <mergeCell ref="E313:I313"/>
    <mergeCell ref="F35:J35"/>
    <mergeCell ref="D348:D349"/>
    <mergeCell ref="D338:D339"/>
    <mergeCell ref="D155:D156"/>
    <mergeCell ref="E373:J373"/>
    <mergeCell ref="E382:J382"/>
    <mergeCell ref="H352:J352"/>
    <mergeCell ref="H353:J353"/>
    <mergeCell ref="H354:J354"/>
    <mergeCell ref="E352:G352"/>
    <mergeCell ref="E353:G353"/>
    <mergeCell ref="E354:G354"/>
    <mergeCell ref="E349:F349"/>
    <mergeCell ref="H349:J349"/>
    <mergeCell ref="H350:J350"/>
    <mergeCell ref="H351:J351"/>
    <mergeCell ref="E350:G350"/>
    <mergeCell ref="E351:G351"/>
    <mergeCell ref="H342:J342"/>
    <mergeCell ref="H343:J343"/>
    <mergeCell ref="H344:J344"/>
    <mergeCell ref="E342:G342"/>
    <mergeCell ref="E343:G343"/>
    <mergeCell ref="E344:G344"/>
    <mergeCell ref="E135:F135"/>
    <mergeCell ref="E136:F136"/>
    <mergeCell ref="E137:F137"/>
    <mergeCell ref="E138:F138"/>
    <mergeCell ref="E139:F139"/>
    <mergeCell ref="G135:I135"/>
    <mergeCell ref="G136:I136"/>
    <mergeCell ref="G137:I137"/>
    <mergeCell ref="F36:J36"/>
    <mergeCell ref="E46:J46"/>
    <mergeCell ref="F62:J62"/>
    <mergeCell ref="F63:J63"/>
    <mergeCell ref="F64:J64"/>
    <mergeCell ref="F65:J65"/>
    <mergeCell ref="E134:F134"/>
    <mergeCell ref="E53:F53"/>
    <mergeCell ref="H53:J53"/>
    <mergeCell ref="G134:I134"/>
    <mergeCell ref="G138:I138"/>
    <mergeCell ref="G139:I139"/>
  </mergeCells>
  <phoneticPr fontId="23"/>
  <conditionalFormatting sqref="D9">
    <cfRule type="expression" dxfId="150" priority="122" stopIfTrue="1">
      <formula>AND(OR(D9&lt;1,D9&gt;5),D9&lt;&gt;0)</formula>
    </cfRule>
    <cfRule type="expression" dxfId="149" priority="123" stopIfTrue="1">
      <formula>J8&gt;0</formula>
    </cfRule>
  </conditionalFormatting>
  <conditionalFormatting sqref="D18">
    <cfRule type="expression" dxfId="148" priority="120" stopIfTrue="1">
      <formula>AND(OR(D18&lt;1,D18&gt;5),D18&lt;&gt;0)</formula>
    </cfRule>
    <cfRule type="expression" dxfId="147" priority="121" stopIfTrue="1">
      <formula>J17&gt;0</formula>
    </cfRule>
  </conditionalFormatting>
  <conditionalFormatting sqref="D27">
    <cfRule type="expression" dxfId="146" priority="118" stopIfTrue="1">
      <formula>AND(OR(D27&lt;1,D27&gt;5),D27&lt;&gt;0)</formula>
    </cfRule>
    <cfRule type="expression" dxfId="145" priority="119" stopIfTrue="1">
      <formula>J26&gt;0</formula>
    </cfRule>
  </conditionalFormatting>
  <conditionalFormatting sqref="D42">
    <cfRule type="expression" dxfId="144" priority="116" stopIfTrue="1">
      <formula>AND(OR(D42&lt;1,D42&gt;5),D42&lt;&gt;0)</formula>
    </cfRule>
    <cfRule type="expression" dxfId="143" priority="117" stopIfTrue="1">
      <formula>J41&gt;0</formula>
    </cfRule>
  </conditionalFormatting>
  <conditionalFormatting sqref="D107:D111">
    <cfRule type="expression" dxfId="142" priority="112" stopIfTrue="1">
      <formula>$J$97&gt;0</formula>
    </cfRule>
  </conditionalFormatting>
  <conditionalFormatting sqref="D89">
    <cfRule type="expression" dxfId="141" priority="108" stopIfTrue="1">
      <formula>AND(OR(D89&lt;1,D89&gt;5),D89&lt;&gt;0)</formula>
    </cfRule>
    <cfRule type="expression" dxfId="140" priority="109" stopIfTrue="1">
      <formula>J88&gt;0</formula>
    </cfRule>
  </conditionalFormatting>
  <conditionalFormatting sqref="F131 F295">
    <cfRule type="expression" dxfId="139" priority="98">
      <formula>J124&gt;0</formula>
    </cfRule>
  </conditionalFormatting>
  <conditionalFormatting sqref="D146">
    <cfRule type="expression" dxfId="138" priority="96" stopIfTrue="1">
      <formula>AND(OR(D146&lt;1,D146&gt;5),D146&lt;&gt;0)</formula>
    </cfRule>
    <cfRule type="expression" dxfId="137" priority="97" stopIfTrue="1">
      <formula>J145&gt;0</formula>
    </cfRule>
  </conditionalFormatting>
  <conditionalFormatting sqref="D155">
    <cfRule type="expression" dxfId="136" priority="92" stopIfTrue="1">
      <formula>AND(OR(D155&lt;1,D155&gt;5),D155&lt;&gt;0)</formula>
    </cfRule>
    <cfRule type="expression" dxfId="135" priority="93" stopIfTrue="1">
      <formula>J154&gt;0</formula>
    </cfRule>
  </conditionalFormatting>
  <conditionalFormatting sqref="D166">
    <cfRule type="expression" dxfId="134" priority="90" stopIfTrue="1">
      <formula>AND(OR(D166&lt;1,D166&gt;5),D166&lt;&gt;0)</formula>
    </cfRule>
    <cfRule type="expression" dxfId="133" priority="91" stopIfTrue="1">
      <formula>J165&gt;0</formula>
    </cfRule>
  </conditionalFormatting>
  <conditionalFormatting sqref="D271">
    <cfRule type="expression" dxfId="132" priority="66" stopIfTrue="1">
      <formula>AND(OR(D271&lt;1,D271&gt;5),D271&lt;&gt;0)</formula>
    </cfRule>
    <cfRule type="expression" dxfId="131" priority="67" stopIfTrue="1">
      <formula>J270&gt;0</formula>
    </cfRule>
  </conditionalFormatting>
  <conditionalFormatting sqref="D176">
    <cfRule type="expression" dxfId="130" priority="86" stopIfTrue="1">
      <formula>AND(OR(D176&lt;1,D176&gt;5),D176&lt;&gt;0)</formula>
    </cfRule>
    <cfRule type="expression" dxfId="129" priority="87" stopIfTrue="1">
      <formula>J175&gt;0</formula>
    </cfRule>
  </conditionalFormatting>
  <conditionalFormatting sqref="D185">
    <cfRule type="expression" dxfId="128" priority="84" stopIfTrue="1">
      <formula>AND(OR(D185&lt;1,D185&gt;5),D185&lt;&gt;0)</formula>
    </cfRule>
    <cfRule type="expression" dxfId="127" priority="85" stopIfTrue="1">
      <formula>J184&gt;0</formula>
    </cfRule>
  </conditionalFormatting>
  <conditionalFormatting sqref="D194">
    <cfRule type="expression" dxfId="126" priority="82" stopIfTrue="1">
      <formula>AND(OR(D194&lt;1,D194&gt;5),D194&lt;&gt;0)</formula>
    </cfRule>
    <cfRule type="expression" dxfId="125" priority="83" stopIfTrue="1">
      <formula>J193&gt;0</formula>
    </cfRule>
  </conditionalFormatting>
  <conditionalFormatting sqref="D224">
    <cfRule type="expression" dxfId="124" priority="78" stopIfTrue="1">
      <formula>AND(OR(D224&lt;1,D224&gt;5),D224&lt;&gt;0)</formula>
    </cfRule>
    <cfRule type="expression" dxfId="123" priority="79" stopIfTrue="1">
      <formula>J223&gt;0</formula>
    </cfRule>
  </conditionalFormatting>
  <conditionalFormatting sqref="D233">
    <cfRule type="expression" dxfId="122" priority="76" stopIfTrue="1">
      <formula>AND(OR(D233&lt;1,D233&gt;5),D233&lt;&gt;0)</formula>
    </cfRule>
    <cfRule type="expression" dxfId="121" priority="77" stopIfTrue="1">
      <formula>J232&gt;0</formula>
    </cfRule>
  </conditionalFormatting>
  <conditionalFormatting sqref="D242">
    <cfRule type="expression" dxfId="120" priority="74" stopIfTrue="1">
      <formula>AND(OR(D242&lt;1,D242&gt;5),D242&lt;&gt;0)</formula>
    </cfRule>
    <cfRule type="expression" dxfId="119" priority="75" stopIfTrue="1">
      <formula>J241&gt;0</formula>
    </cfRule>
  </conditionalFormatting>
  <conditionalFormatting sqref="D252">
    <cfRule type="expression" dxfId="118" priority="70" stopIfTrue="1">
      <formula>AND(OR(D252&lt;1,D252&gt;5),D252&lt;&gt;0)</formula>
    </cfRule>
    <cfRule type="expression" dxfId="117" priority="71" stopIfTrue="1">
      <formula>J251&gt;0</formula>
    </cfRule>
  </conditionalFormatting>
  <conditionalFormatting sqref="D261">
    <cfRule type="expression" dxfId="116" priority="68" stopIfTrue="1">
      <formula>AND(OR(D261&lt;1,D261&gt;5),D261&lt;&gt;0)</formula>
    </cfRule>
    <cfRule type="expression" dxfId="115" priority="69" stopIfTrue="1">
      <formula>J260&gt;0</formula>
    </cfRule>
  </conditionalFormatting>
  <conditionalFormatting sqref="D280">
    <cfRule type="expression" dxfId="114" priority="64" stopIfTrue="1">
      <formula>AND(OR(D280&lt;1,D280&gt;5),D280&lt;&gt;0)</formula>
    </cfRule>
    <cfRule type="expression" dxfId="113" priority="65" stopIfTrue="1">
      <formula>J279&gt;0</formula>
    </cfRule>
  </conditionalFormatting>
  <conditionalFormatting sqref="D329">
    <cfRule type="expression" dxfId="112" priority="48" stopIfTrue="1">
      <formula>AND(OR(D329&lt;1,D329&gt;5),D329&lt;&gt;0)</formula>
    </cfRule>
    <cfRule type="expression" dxfId="111" priority="49" stopIfTrue="1">
      <formula>J328&gt;0</formula>
    </cfRule>
  </conditionalFormatting>
  <conditionalFormatting sqref="D338">
    <cfRule type="expression" dxfId="110" priority="46" stopIfTrue="1">
      <formula>AND(OR(D338&lt;1,D338&gt;5),D338&lt;&gt;0)</formula>
    </cfRule>
    <cfRule type="expression" dxfId="109" priority="47" stopIfTrue="1">
      <formula>J337&gt;0</formula>
    </cfRule>
  </conditionalFormatting>
  <conditionalFormatting sqref="D348">
    <cfRule type="expression" dxfId="108" priority="44" stopIfTrue="1">
      <formula>AND(OR(D348&lt;1,D348&gt;5),D348&lt;&gt;0)</formula>
    </cfRule>
    <cfRule type="expression" dxfId="107" priority="45" stopIfTrue="1">
      <formula>J347&gt;0</formula>
    </cfRule>
  </conditionalFormatting>
  <conditionalFormatting sqref="D358">
    <cfRule type="expression" dxfId="106" priority="42" stopIfTrue="1">
      <formula>AND(OR(D358&lt;1,D358&gt;5),D358&lt;&gt;0)</formula>
    </cfRule>
    <cfRule type="expression" dxfId="105" priority="43" stopIfTrue="1">
      <formula>J357&gt;0</formula>
    </cfRule>
  </conditionalFormatting>
  <conditionalFormatting sqref="D368">
    <cfRule type="expression" dxfId="104" priority="40" stopIfTrue="1">
      <formula>AND(OR(D368&lt;1,D368&gt;5),D368&lt;&gt;0)</formula>
    </cfRule>
    <cfRule type="expression" dxfId="103" priority="41" stopIfTrue="1">
      <formula>J367&gt;0</formula>
    </cfRule>
  </conditionalFormatting>
  <conditionalFormatting sqref="D377">
    <cfRule type="expression" dxfId="102" priority="38" stopIfTrue="1">
      <formula>AND(OR(D377&lt;1,D377&gt;5),D377&lt;&gt;0)</formula>
    </cfRule>
    <cfRule type="expression" dxfId="101" priority="39" stopIfTrue="1">
      <formula>J376&gt;0</formula>
    </cfRule>
  </conditionalFormatting>
  <conditionalFormatting sqref="D131 D295">
    <cfRule type="expression" dxfId="100" priority="560" stopIfTrue="1">
      <formula>AND(OR(D131&lt;1,D131&gt;5),D131&lt;&gt;0)</formula>
    </cfRule>
    <cfRule type="expression" dxfId="99" priority="561" stopIfTrue="1">
      <formula>AND(J124&gt;0,F131=$N$4)</formula>
    </cfRule>
  </conditionalFormatting>
  <conditionalFormatting sqref="D134:D140">
    <cfRule type="expression" dxfId="98" priority="562" stopIfTrue="1">
      <formula>AND($J$124&gt;0,$F$131=$N$3)</formula>
    </cfRule>
  </conditionalFormatting>
  <conditionalFormatting sqref="D298:D303">
    <cfRule type="expression" dxfId="97" priority="567" stopIfTrue="1">
      <formula>AND($J$288&gt;0,$F$295=$N$3)</formula>
    </cfRule>
  </conditionalFormatting>
  <conditionalFormatting sqref="D116">
    <cfRule type="expression" dxfId="96" priority="23" stopIfTrue="1">
      <formula>AND(OR(D116&lt;1,D116&gt;5),D116&lt;&gt;0)</formula>
    </cfRule>
    <cfRule type="expression" dxfId="95" priority="24" stopIfTrue="1">
      <formula>J115&gt;0</formula>
    </cfRule>
  </conditionalFormatting>
  <conditionalFormatting sqref="F104">
    <cfRule type="expression" dxfId="94" priority="20">
      <formula>J97&gt;0</formula>
    </cfRule>
  </conditionalFormatting>
  <conditionalFormatting sqref="D104">
    <cfRule type="expression" dxfId="93" priority="21" stopIfTrue="1">
      <formula>AND(OR(D104&lt;1,D104&gt;5),D104&lt;&gt;0)</formula>
    </cfRule>
    <cfRule type="expression" dxfId="92" priority="22" stopIfTrue="1">
      <formula>AND(J97&gt;0,F104=$N$4)</formula>
    </cfRule>
  </conditionalFormatting>
  <conditionalFormatting sqref="F314">
    <cfRule type="expression" dxfId="91" priority="17">
      <formula>J307&gt;0</formula>
    </cfRule>
  </conditionalFormatting>
  <conditionalFormatting sqref="D314">
    <cfRule type="expression" dxfId="90" priority="18" stopIfTrue="1">
      <formula>AND(OR(D314&lt;1,D314&gt;5),D314&lt;&gt;0)</formula>
    </cfRule>
    <cfRule type="expression" dxfId="89" priority="19" stopIfTrue="1">
      <formula>AND(J307&gt;0,F314=$N$4)</formula>
    </cfRule>
  </conditionalFormatting>
  <conditionalFormatting sqref="F59">
    <cfRule type="expression" dxfId="88" priority="14">
      <formula>J51&gt;0</formula>
    </cfRule>
  </conditionalFormatting>
  <conditionalFormatting sqref="D59">
    <cfRule type="expression" dxfId="87" priority="15" stopIfTrue="1">
      <formula>AND(OR(D59&lt;1,D59&gt;5),D59&lt;&gt;0)</formula>
    </cfRule>
    <cfRule type="expression" dxfId="86" priority="16" stopIfTrue="1">
      <formula>AND(J51&gt;0,F59=$N$4)</formula>
    </cfRule>
  </conditionalFormatting>
  <conditionalFormatting sqref="D62:D65">
    <cfRule type="expression" dxfId="85" priority="13">
      <formula>$J$51&gt;0</formula>
    </cfRule>
  </conditionalFormatting>
  <conditionalFormatting sqref="D317:D324">
    <cfRule type="expression" dxfId="84" priority="12">
      <formula>$J$307&gt;0</formula>
    </cfRule>
  </conditionalFormatting>
  <conditionalFormatting sqref="D35:D36">
    <cfRule type="expression" dxfId="83" priority="11">
      <formula>$J$51&gt;0</formula>
    </cfRule>
  </conditionalFormatting>
  <conditionalFormatting sqref="D79:D81">
    <cfRule type="expression" dxfId="82" priority="10">
      <formula>$J$51&gt;0</formula>
    </cfRule>
  </conditionalFormatting>
  <conditionalFormatting sqref="D83">
    <cfRule type="expression" dxfId="81" priority="9">
      <formula>$J$51&gt;0</formula>
    </cfRule>
  </conditionalFormatting>
  <conditionalFormatting sqref="D82">
    <cfRule type="expression" dxfId="80" priority="8">
      <formula>$J$51&gt;0</formula>
    </cfRule>
  </conditionalFormatting>
  <conditionalFormatting sqref="F76">
    <cfRule type="expression" dxfId="79" priority="7">
      <formula>J69&gt;0</formula>
    </cfRule>
  </conditionalFormatting>
  <conditionalFormatting sqref="D76">
    <cfRule type="expression" dxfId="78" priority="5" stopIfTrue="1">
      <formula>AND(OR(D76&lt;1,D76&gt;5),D76&lt;&gt;0)</formula>
    </cfRule>
    <cfRule type="expression" dxfId="77" priority="6" stopIfTrue="1">
      <formula>AND(J69&gt;0,F76=$N$4)</formula>
    </cfRule>
  </conditionalFormatting>
  <conditionalFormatting sqref="F210">
    <cfRule type="expression" dxfId="76" priority="1">
      <formula>J203&gt;0</formula>
    </cfRule>
  </conditionalFormatting>
  <conditionalFormatting sqref="D210">
    <cfRule type="expression" dxfId="75" priority="2" stopIfTrue="1">
      <formula>AND(OR(D210&lt;1,D210&gt;5),D210&lt;&gt;0)</formula>
    </cfRule>
    <cfRule type="expression" dxfId="74" priority="3" stopIfTrue="1">
      <formula>AND(J203&gt;0,F210=$N$4)</formula>
    </cfRule>
  </conditionalFormatting>
  <conditionalFormatting sqref="D213:D218">
    <cfRule type="expression" dxfId="73" priority="4" stopIfTrue="1">
      <formula>AND($J$124&gt;0,$F$131=$N$3)</formula>
    </cfRule>
  </conditionalFormatting>
  <dataValidations count="8">
    <dataValidation type="list" allowBlank="1" showInputMessage="1" sqref="D9 D18 D27 D42 D89 D146 D166 D176 D185 D194 D224 D233 D242 D252 D261 D271 D280 D329 D358 D368 D377 D116 D70">
      <formula1>A10:A15</formula1>
    </dataValidation>
    <dataValidation type="list" allowBlank="1" showInputMessage="1" showErrorMessage="1" sqref="D62:D65 D107:D111 D298:D303 D317:D324 D35:D36 D79:D83">
      <formula1>"○,　"</formula1>
    </dataValidation>
    <dataValidation allowBlank="1" showInputMessage="1" sqref="D98 D308 D125 D289 D52"/>
    <dataValidation type="list" allowBlank="1" showInputMessage="1" sqref="D131 D295 D104 D314 D59 D76 D210">
      <formula1>A54:A59</formula1>
    </dataValidation>
    <dataValidation type="list" allowBlank="1" showInputMessage="1" showErrorMessage="1" sqref="F131 F295 F104 F314 F59 F76 F210">
      <formula1>$N$3:$N$4</formula1>
    </dataValidation>
    <dataValidation type="list" allowBlank="1" showInputMessage="1" showErrorMessage="1" sqref="D134:D140 D213:D218">
      <formula1>J134:K134</formula1>
    </dataValidation>
    <dataValidation type="list" allowBlank="1" showInputMessage="1" sqref="D155 D338 D348">
      <formula1>A157:A162</formula1>
    </dataValidation>
    <dataValidation type="list" allowBlank="1" showInputMessage="1" sqref="D204">
      <formula1>A205:A219</formula1>
    </dataValidation>
  </dataValidations>
  <printOptions horizontalCentered="1"/>
  <pageMargins left="0.7" right="0.7" top="0.75" bottom="0.75" header="0.3" footer="0.3"/>
  <pageSetup paperSize="9" scale="84" fitToHeight="0" orientation="portrait" r:id="rId1"/>
  <headerFooter alignWithMargins="0">
    <oddHeader>&amp;L&amp;F&amp;R&amp;A</oddHeader>
    <oddFooter>&amp;C&amp;P/&amp;N</oddFooter>
  </headerFooter>
  <rowBreaks count="8" manualBreakCount="8">
    <brk id="48" max="10" man="1"/>
    <brk id="95" max="10" man="1"/>
    <brk id="131" max="10" man="1"/>
    <brk id="172" max="10" man="1"/>
    <brk id="219" max="10" man="1"/>
    <brk id="267" max="10" man="1"/>
    <brk id="305" max="10" man="1"/>
    <brk id="345" max="10" man="1"/>
  </rowBreaks>
  <ignoredErrors>
    <ignoredError sqref="D20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showGridLines="0" topLeftCell="B1" zoomScale="110" zoomScaleNormal="110" workbookViewId="0">
      <selection activeCell="G18" sqref="G18"/>
    </sheetView>
  </sheetViews>
  <sheetFormatPr defaultColWidth="0" defaultRowHeight="13.5" zeroHeight="1"/>
  <cols>
    <col min="1" max="1" width="10.875" hidden="1" customWidth="1"/>
    <col min="2" max="2" width="4.5" customWidth="1"/>
    <col min="3" max="3" width="1.625" customWidth="1"/>
    <col min="4" max="4" width="11.125" customWidth="1"/>
    <col min="5" max="5" width="11.625" customWidth="1"/>
    <col min="6" max="10" width="15.125" customWidth="1"/>
    <col min="11" max="11" width="1.25" customWidth="1"/>
    <col min="12" max="12" width="7.5" hidden="1" customWidth="1"/>
    <col min="13" max="14" width="12.125" hidden="1" customWidth="1"/>
    <col min="15" max="16" width="7.5" style="475" hidden="1" customWidth="1"/>
    <col min="17" max="16384" width="8.75" style="475" hidden="1"/>
  </cols>
  <sheetData>
    <row r="1" spans="1:14" ht="15.75">
      <c r="B1" s="388"/>
      <c r="C1" s="389"/>
      <c r="D1" s="389"/>
      <c r="E1" s="389"/>
      <c r="G1" s="390" t="s">
        <v>241</v>
      </c>
      <c r="H1" s="514" t="str">
        <f>メイン!C11</f>
        <v>○○ビル</v>
      </c>
      <c r="I1" s="514"/>
      <c r="J1" s="486"/>
      <c r="K1" s="389"/>
      <c r="L1" t="s">
        <v>124</v>
      </c>
    </row>
    <row r="2" spans="1:14" ht="16.5" thickBot="1">
      <c r="B2" s="391"/>
      <c r="C2" s="392"/>
      <c r="D2" s="392"/>
      <c r="E2" s="392"/>
      <c r="F2" s="392"/>
      <c r="G2" s="392"/>
      <c r="H2" s="392"/>
      <c r="I2" s="392"/>
      <c r="J2" s="392"/>
      <c r="K2" s="389"/>
    </row>
    <row r="3" spans="1:14" ht="18.75" thickBot="1">
      <c r="B3" s="424" t="s">
        <v>628</v>
      </c>
      <c r="C3" s="393"/>
      <c r="D3" s="392"/>
      <c r="E3" s="392"/>
      <c r="F3" s="392"/>
      <c r="G3" s="394"/>
      <c r="H3" s="395" t="s">
        <v>231</v>
      </c>
      <c r="K3" s="389"/>
      <c r="L3" t="s">
        <v>132</v>
      </c>
      <c r="N3" t="s">
        <v>264</v>
      </c>
    </row>
    <row r="4" spans="1:14" ht="5.25" customHeight="1">
      <c r="B4" s="424"/>
      <c r="C4" s="393"/>
      <c r="D4" s="392"/>
      <c r="E4" s="392"/>
      <c r="F4" s="392"/>
      <c r="I4" s="392"/>
      <c r="J4" s="392"/>
      <c r="K4" s="389"/>
      <c r="M4" t="s">
        <v>156</v>
      </c>
      <c r="N4" t="s">
        <v>157</v>
      </c>
    </row>
    <row r="5" spans="1:14" ht="15.75">
      <c r="B5" s="388">
        <v>1</v>
      </c>
      <c r="C5" s="396" t="s">
        <v>344</v>
      </c>
      <c r="D5" s="392"/>
      <c r="E5" s="392"/>
      <c r="F5" s="392"/>
      <c r="G5" s="392"/>
      <c r="H5" s="392"/>
      <c r="I5" s="392"/>
      <c r="J5" s="392"/>
      <c r="K5" s="389"/>
    </row>
    <row r="6" spans="1:14" ht="16.5" thickBot="1">
      <c r="B6" s="388">
        <v>1.1000000000000001</v>
      </c>
      <c r="C6" s="398" t="s">
        <v>666</v>
      </c>
      <c r="D6" s="75"/>
      <c r="E6" s="75"/>
      <c r="F6" s="75"/>
      <c r="G6" s="75"/>
      <c r="H6" s="75"/>
      <c r="I6" s="75"/>
      <c r="J6" s="410" t="str">
        <f>IF(J7=0,$L$3,"")</f>
        <v/>
      </c>
      <c r="K6" s="389"/>
      <c r="L6">
        <v>1</v>
      </c>
      <c r="M6" t="s">
        <v>114</v>
      </c>
      <c r="N6" t="s">
        <v>115</v>
      </c>
    </row>
    <row r="7" spans="1:14" ht="14.25" hidden="1" thickBot="1">
      <c r="B7" s="446"/>
      <c r="C7" s="93"/>
      <c r="D7" s="400"/>
      <c r="E7" s="401"/>
      <c r="F7" s="401"/>
      <c r="G7" s="402"/>
      <c r="H7" s="403"/>
      <c r="I7" s="403"/>
      <c r="J7" s="404">
        <f>スコア!M51</f>
        <v>1</v>
      </c>
      <c r="K7" s="389"/>
      <c r="L7">
        <v>2</v>
      </c>
      <c r="M7" t="s">
        <v>125</v>
      </c>
      <c r="N7" t="s">
        <v>126</v>
      </c>
    </row>
    <row r="8" spans="1:14" ht="20.100000000000001" customHeight="1">
      <c r="B8" s="446"/>
      <c r="C8" s="93"/>
      <c r="D8" s="899">
        <v>3</v>
      </c>
      <c r="E8" s="416" t="s">
        <v>385</v>
      </c>
      <c r="F8" s="416"/>
      <c r="G8" s="416"/>
      <c r="H8" s="416"/>
      <c r="I8" s="416"/>
      <c r="J8" s="417"/>
      <c r="K8" s="389"/>
      <c r="L8">
        <v>3</v>
      </c>
      <c r="M8" t="s">
        <v>127</v>
      </c>
      <c r="N8" t="s">
        <v>128</v>
      </c>
    </row>
    <row r="9" spans="1:14" ht="20.100000000000001" customHeight="1" thickBot="1">
      <c r="B9" s="446"/>
      <c r="C9" s="93"/>
      <c r="D9" s="900"/>
      <c r="E9" s="896" t="s">
        <v>582</v>
      </c>
      <c r="F9" s="897"/>
      <c r="G9" s="897"/>
      <c r="H9" s="898" t="s">
        <v>583</v>
      </c>
      <c r="I9" s="896"/>
      <c r="J9" s="898"/>
      <c r="K9" s="389"/>
    </row>
    <row r="10" spans="1:14" ht="20.100000000000001" customHeight="1">
      <c r="A10" s="1" t="s">
        <v>202</v>
      </c>
      <c r="B10" s="446"/>
      <c r="C10" s="93"/>
      <c r="D10" s="463" t="str">
        <f>IF(D8=$L$12,$M$6,IF(ROUNDDOWN(D8,0)=$L$6,$N$6,$M$6))</f>
        <v>　レベル　1</v>
      </c>
      <c r="E10" s="902" t="s">
        <v>145</v>
      </c>
      <c r="F10" s="892"/>
      <c r="G10" s="893"/>
      <c r="H10" s="902" t="s">
        <v>145</v>
      </c>
      <c r="I10" s="892"/>
      <c r="J10" s="893"/>
      <c r="K10" s="389"/>
      <c r="L10">
        <v>4</v>
      </c>
      <c r="M10" t="s">
        <v>117</v>
      </c>
      <c r="N10" t="s">
        <v>118</v>
      </c>
    </row>
    <row r="11" spans="1:14" ht="35.1" customHeight="1">
      <c r="A11" s="1" t="s">
        <v>202</v>
      </c>
      <c r="B11" s="446"/>
      <c r="C11" s="93"/>
      <c r="D11" s="406" t="str">
        <f>IF(D8=$L$12,$M$7,IF(ROUNDDOWN(D8,0)=$L$7,$N$7,$M$7))</f>
        <v>　レベル　2</v>
      </c>
      <c r="E11" s="890" t="s">
        <v>962</v>
      </c>
      <c r="F11" s="885"/>
      <c r="G11" s="886"/>
      <c r="H11" s="890" t="s">
        <v>962</v>
      </c>
      <c r="I11" s="885"/>
      <c r="J11" s="886"/>
      <c r="K11" s="389"/>
      <c r="L11">
        <v>5</v>
      </c>
      <c r="M11" t="s">
        <v>120</v>
      </c>
      <c r="N11" t="s">
        <v>121</v>
      </c>
    </row>
    <row r="12" spans="1:14" ht="32.25" customHeight="1">
      <c r="A12" s="1">
        <v>3</v>
      </c>
      <c r="B12" s="446"/>
      <c r="C12" s="93"/>
      <c r="D12" s="406" t="str">
        <f>IF(D8=$L$12,$M$8,IF(ROUNDDOWN(D8,0)=$L$8,$N$8,$M$8))</f>
        <v>■レベル　3</v>
      </c>
      <c r="E12" s="721" t="s">
        <v>963</v>
      </c>
      <c r="F12" s="595"/>
      <c r="G12" s="595"/>
      <c r="H12" s="595"/>
      <c r="I12" s="595"/>
      <c r="J12" s="596"/>
      <c r="K12" s="389"/>
      <c r="L12">
        <v>0</v>
      </c>
      <c r="M12" t="s">
        <v>116</v>
      </c>
      <c r="N12" t="s">
        <v>116</v>
      </c>
    </row>
    <row r="13" spans="1:14" ht="32.25" customHeight="1">
      <c r="A13" s="1">
        <v>4</v>
      </c>
      <c r="B13" s="446"/>
      <c r="C13" s="93"/>
      <c r="D13" s="406" t="str">
        <f>IF(D8=$L$12,$M$10,IF(ROUNDDOWN(D8,0)=$L$10,$N$10,$M$10))</f>
        <v>　レベル　4</v>
      </c>
      <c r="E13" s="795" t="s">
        <v>964</v>
      </c>
      <c r="F13" s="722"/>
      <c r="G13" s="722"/>
      <c r="H13" s="722"/>
      <c r="I13" s="722"/>
      <c r="J13" s="802"/>
      <c r="K13" s="389"/>
      <c r="L13" s="475"/>
      <c r="M13" s="475"/>
      <c r="N13" s="475"/>
    </row>
    <row r="14" spans="1:14" ht="51" customHeight="1">
      <c r="A14" s="1">
        <v>5</v>
      </c>
      <c r="B14" s="446"/>
      <c r="C14" s="93"/>
      <c r="D14" s="407" t="str">
        <f>IF(D8=$L$12,$M$11,IF(ROUNDDOWN(D8,0)=$L$11,$N$11,$M$11))</f>
        <v>　レベル　5</v>
      </c>
      <c r="E14" s="901" t="s">
        <v>965</v>
      </c>
      <c r="F14" s="888"/>
      <c r="G14" s="889"/>
      <c r="H14" s="901" t="s">
        <v>966</v>
      </c>
      <c r="I14" s="888"/>
      <c r="J14" s="889"/>
      <c r="K14" s="389"/>
      <c r="L14" s="475"/>
      <c r="M14" s="475"/>
      <c r="N14" s="475"/>
    </row>
    <row r="15" spans="1:14" s="687" customFormat="1">
      <c r="A15" s="688">
        <v>0</v>
      </c>
      <c r="B15" s="685"/>
      <c r="C15" s="686"/>
      <c r="D15" s="389"/>
      <c r="E15" s="389"/>
      <c r="F15" s="389"/>
      <c r="G15" s="389"/>
      <c r="H15" s="389"/>
      <c r="I15" s="389"/>
      <c r="J15" s="389"/>
      <c r="K15" s="389"/>
    </row>
    <row r="16" spans="1:14" ht="15.75">
      <c r="B16" s="388">
        <v>1.2</v>
      </c>
      <c r="C16" s="398" t="s">
        <v>459</v>
      </c>
      <c r="K16" s="389"/>
    </row>
    <row r="17" spans="1:10" ht="14.25" hidden="1" thickBot="1">
      <c r="B17" s="446"/>
      <c r="C17" s="93"/>
      <c r="D17" s="400"/>
      <c r="E17" s="401"/>
      <c r="F17" s="401"/>
      <c r="G17" s="402"/>
      <c r="H17" s="403"/>
      <c r="I17" s="403"/>
      <c r="J17" s="404">
        <f>スコア!M52</f>
        <v>1</v>
      </c>
    </row>
    <row r="18" spans="1:10" ht="20.100000000000001" customHeight="1">
      <c r="B18" s="446"/>
      <c r="C18" s="93"/>
      <c r="D18" s="924">
        <f>D27</f>
        <v>3</v>
      </c>
      <c r="E18" s="416" t="s">
        <v>385</v>
      </c>
      <c r="F18" s="416"/>
      <c r="G18" s="416"/>
      <c r="H18" s="416"/>
      <c r="I18" s="416"/>
      <c r="J18" s="417"/>
    </row>
    <row r="19" spans="1:10" ht="20.100000000000001" customHeight="1">
      <c r="B19" s="446"/>
      <c r="C19" s="93"/>
      <c r="D19" s="925"/>
      <c r="E19" s="667" t="s">
        <v>824</v>
      </c>
      <c r="F19" s="772"/>
      <c r="G19" s="772"/>
      <c r="H19" s="773" t="s">
        <v>829</v>
      </c>
      <c r="I19" s="667"/>
      <c r="J19" s="773"/>
    </row>
    <row r="20" spans="1:10" ht="20.100000000000001" customHeight="1">
      <c r="A20" s="1">
        <v>1</v>
      </c>
      <c r="B20" s="446"/>
      <c r="C20" s="93"/>
      <c r="D20" s="406" t="str">
        <f>IF(D18=$L$12,$M$6,IF(ROUNDDOWN(D18,0)=$L$6,$N$6,$M$6))</f>
        <v>　レベル　1</v>
      </c>
      <c r="E20" s="743" t="s">
        <v>598</v>
      </c>
      <c r="F20" s="490"/>
      <c r="G20" s="490"/>
      <c r="H20" s="743" t="s">
        <v>598</v>
      </c>
      <c r="I20" s="490"/>
      <c r="J20" s="420"/>
    </row>
    <row r="21" spans="1:10" ht="20.100000000000001" customHeight="1">
      <c r="A21" s="1">
        <v>2</v>
      </c>
      <c r="B21" s="446"/>
      <c r="C21" s="93"/>
      <c r="D21" s="406" t="str">
        <f>IF(D18=$L$12,$M$7,IF(ROUNDDOWN(D18,0)=$L$7,$N$7,$M$7))</f>
        <v>　レベル　2</v>
      </c>
      <c r="E21" s="746" t="s">
        <v>825</v>
      </c>
      <c r="F21" s="488"/>
      <c r="G21" s="488"/>
      <c r="H21" s="746" t="s">
        <v>830</v>
      </c>
      <c r="I21" s="488"/>
      <c r="J21" s="492"/>
    </row>
    <row r="22" spans="1:10" ht="20.100000000000001" customHeight="1">
      <c r="A22" s="1">
        <v>3</v>
      </c>
      <c r="B22" s="446"/>
      <c r="C22" s="93"/>
      <c r="D22" s="406" t="str">
        <f>IF(D18=$L$12,$M$8,IF(ROUNDDOWN(D18,0)=$L$8,$N$8,$M$8))</f>
        <v>■レベル　3</v>
      </c>
      <c r="E22" s="746" t="s">
        <v>826</v>
      </c>
      <c r="F22" s="488"/>
      <c r="G22" s="488"/>
      <c r="H22" s="746" t="s">
        <v>831</v>
      </c>
      <c r="I22" s="488"/>
      <c r="J22" s="492"/>
    </row>
    <row r="23" spans="1:10" ht="20.100000000000001" customHeight="1">
      <c r="A23" s="1">
        <v>4</v>
      </c>
      <c r="B23" s="446"/>
      <c r="C23" s="93"/>
      <c r="D23" s="406" t="str">
        <f>IF(D18=$L$12,$M$10,IF(ROUNDDOWN(D18,0)=$L$10,$N$10,$M$10))</f>
        <v>　レベル　4</v>
      </c>
      <c r="E23" s="746" t="s">
        <v>827</v>
      </c>
      <c r="F23" s="488"/>
      <c r="G23" s="488"/>
      <c r="H23" s="746" t="s">
        <v>832</v>
      </c>
      <c r="I23" s="488"/>
      <c r="J23" s="492"/>
    </row>
    <row r="24" spans="1:10" ht="20.100000000000001" customHeight="1" thickBot="1">
      <c r="A24" s="1">
        <v>5</v>
      </c>
      <c r="B24" s="446"/>
      <c r="C24" s="93"/>
      <c r="D24" s="407" t="str">
        <f>IF(D18=$L$12,$M$11,IF(ROUNDDOWN(D18,0)=$L$11,$N$11,$M$11))</f>
        <v>　レベル　5</v>
      </c>
      <c r="E24" s="765" t="s">
        <v>828</v>
      </c>
      <c r="F24" s="491"/>
      <c r="G24" s="491"/>
      <c r="H24" s="765" t="s">
        <v>833</v>
      </c>
      <c r="I24" s="491"/>
      <c r="J24" s="421"/>
    </row>
    <row r="25" spans="1:10" ht="19.5" customHeight="1" thickBot="1">
      <c r="A25" s="688">
        <v>0</v>
      </c>
      <c r="B25" s="446"/>
      <c r="C25" s="93"/>
      <c r="D25" s="405">
        <v>0</v>
      </c>
      <c r="E25" s="521" t="s">
        <v>238</v>
      </c>
      <c r="F25" s="464" t="s">
        <v>263</v>
      </c>
    </row>
    <row r="26" spans="1:10" ht="15.75">
      <c r="A26" s="689"/>
      <c r="B26" s="446"/>
      <c r="C26" s="391"/>
      <c r="D26" s="466" t="s">
        <v>665</v>
      </c>
      <c r="E26" s="75"/>
      <c r="F26" s="75"/>
      <c r="G26" s="75"/>
      <c r="H26" s="418"/>
      <c r="I26" s="593"/>
      <c r="J26" s="414"/>
    </row>
    <row r="27" spans="1:10" ht="20.100000000000001" customHeight="1" thickBot="1">
      <c r="D27" s="706">
        <f>IF(F25=N3,IF(メイン!F33=メイン!L45,IF(E37&lt;2,1,IF(E37=2,2,IF(E37=3,2,IF(E37=4,3,IF(E37=5,4,IF(E66&gt;=6,5)))))),IF(E37&lt;1,1,IF(E37=1,2,IF(E37=2,3,IF(E37=3,4,IF(E37&gt;=4,5)))))),D25)</f>
        <v>3</v>
      </c>
      <c r="E27" s="669" t="s">
        <v>589</v>
      </c>
      <c r="F27" s="757" t="s">
        <v>642</v>
      </c>
      <c r="G27" s="669"/>
      <c r="H27" s="669"/>
      <c r="I27" s="669"/>
      <c r="J27" s="774" t="s">
        <v>469</v>
      </c>
    </row>
    <row r="28" spans="1:10" ht="35.1" customHeight="1">
      <c r="D28" s="777">
        <v>2</v>
      </c>
      <c r="E28" s="526">
        <v>1</v>
      </c>
      <c r="F28" s="891" t="s">
        <v>599</v>
      </c>
      <c r="G28" s="892"/>
      <c r="H28" s="892"/>
      <c r="I28" s="893"/>
      <c r="J28" s="775">
        <v>2</v>
      </c>
    </row>
    <row r="29" spans="1:10" ht="20.100000000000001" customHeight="1">
      <c r="D29" s="531">
        <v>1</v>
      </c>
      <c r="E29" s="527">
        <v>2</v>
      </c>
      <c r="F29" s="771" t="s">
        <v>600</v>
      </c>
      <c r="G29" s="749"/>
      <c r="H29" s="749"/>
      <c r="I29" s="749"/>
      <c r="J29" s="776">
        <v>1</v>
      </c>
    </row>
    <row r="30" spans="1:10" ht="20.100000000000001" customHeight="1">
      <c r="D30" s="531">
        <v>1</v>
      </c>
      <c r="E30" s="527">
        <v>3</v>
      </c>
      <c r="F30" s="747" t="s">
        <v>987</v>
      </c>
      <c r="G30" s="747"/>
      <c r="H30" s="747"/>
      <c r="I30" s="747"/>
      <c r="J30" s="519">
        <v>1</v>
      </c>
    </row>
    <row r="31" spans="1:10" ht="20.100000000000001" customHeight="1">
      <c r="D31" s="531"/>
      <c r="E31" s="527">
        <v>4</v>
      </c>
      <c r="F31" s="747" t="s">
        <v>343</v>
      </c>
      <c r="G31" s="747"/>
      <c r="H31" s="747"/>
      <c r="I31" s="747"/>
      <c r="J31" s="519">
        <v>1</v>
      </c>
    </row>
    <row r="32" spans="1:10" ht="20.100000000000001" customHeight="1">
      <c r="D32" s="531"/>
      <c r="E32" s="527">
        <v>5</v>
      </c>
      <c r="F32" s="747" t="s">
        <v>601</v>
      </c>
      <c r="G32" s="747"/>
      <c r="H32" s="747"/>
      <c r="I32" s="747"/>
      <c r="J32" s="519">
        <v>1</v>
      </c>
    </row>
    <row r="33" spans="1:10" ht="20.100000000000001" customHeight="1">
      <c r="D33" s="531"/>
      <c r="E33" s="527">
        <v>6</v>
      </c>
      <c r="F33" s="747" t="s">
        <v>602</v>
      </c>
      <c r="G33" s="747"/>
      <c r="H33" s="747"/>
      <c r="I33" s="747"/>
      <c r="J33" s="519">
        <v>1</v>
      </c>
    </row>
    <row r="34" spans="1:10" ht="20.100000000000001" customHeight="1">
      <c r="D34" s="531"/>
      <c r="E34" s="527">
        <v>7</v>
      </c>
      <c r="F34" s="747" t="s">
        <v>834</v>
      </c>
      <c r="G34" s="747"/>
      <c r="H34" s="747"/>
      <c r="I34" s="747"/>
      <c r="J34" s="519">
        <v>1</v>
      </c>
    </row>
    <row r="35" spans="1:10" ht="20.100000000000001" customHeight="1">
      <c r="D35" s="531"/>
      <c r="E35" s="527">
        <v>8</v>
      </c>
      <c r="F35" s="747" t="s">
        <v>835</v>
      </c>
      <c r="G35" s="747"/>
      <c r="H35" s="747"/>
      <c r="I35" s="747"/>
      <c r="J35" s="519">
        <v>1</v>
      </c>
    </row>
    <row r="36" spans="1:10" ht="20.100000000000001" customHeight="1" thickBot="1">
      <c r="D36" s="532"/>
      <c r="E36" s="528">
        <v>9</v>
      </c>
      <c r="F36" s="747" t="s">
        <v>836</v>
      </c>
      <c r="G36" s="747"/>
      <c r="H36" s="747"/>
      <c r="I36" s="747"/>
      <c r="J36" s="520">
        <v>1</v>
      </c>
    </row>
    <row r="37" spans="1:10" ht="20.100000000000001" customHeight="1">
      <c r="D37" s="467" t="s">
        <v>266</v>
      </c>
      <c r="E37" s="778">
        <f>SUM(D28:D36)</f>
        <v>4</v>
      </c>
      <c r="F37" s="515"/>
      <c r="G37" s="515"/>
      <c r="H37" s="515"/>
      <c r="I37" s="515"/>
      <c r="J37" s="516"/>
    </row>
    <row r="38" spans="1:10"/>
    <row r="39" spans="1:10" ht="16.5" thickBot="1">
      <c r="B39" s="388">
        <v>1.3</v>
      </c>
      <c r="C39" s="398" t="s">
        <v>460</v>
      </c>
      <c r="D39" s="75"/>
      <c r="E39" s="75"/>
      <c r="F39" s="75"/>
      <c r="G39" s="75"/>
      <c r="H39" s="75"/>
      <c r="I39" s="75"/>
      <c r="J39" s="410" t="str">
        <f>IF(J40=0,$L$3,"")</f>
        <v/>
      </c>
    </row>
    <row r="40" spans="1:10" ht="14.25" hidden="1" thickBot="1">
      <c r="B40" s="446"/>
      <c r="C40" s="93"/>
      <c r="D40" s="400"/>
      <c r="E40" s="401"/>
      <c r="F40" s="401"/>
      <c r="G40" s="402"/>
      <c r="H40" s="403"/>
      <c r="I40" s="403"/>
      <c r="J40" s="404">
        <f>スコア!M53</f>
        <v>1</v>
      </c>
    </row>
    <row r="41" spans="1:10" ht="20.100000000000001" customHeight="1" thickBot="1">
      <c r="B41" s="446"/>
      <c r="C41" s="93"/>
      <c r="D41" s="405">
        <v>3</v>
      </c>
      <c r="E41" s="449" t="s">
        <v>385</v>
      </c>
      <c r="F41" s="416"/>
      <c r="G41" s="416"/>
      <c r="H41" s="416"/>
      <c r="I41" s="416"/>
      <c r="J41" s="417"/>
    </row>
    <row r="42" spans="1:10" ht="20.100000000000001" customHeight="1">
      <c r="A42" s="1">
        <v>1</v>
      </c>
      <c r="B42" s="446"/>
      <c r="C42" s="93"/>
      <c r="D42" s="463" t="str">
        <f>IF(D41=$L$12,$M$6,IF(ROUNDDOWN(D41,0)=$L$6,$N$6,$M$6))</f>
        <v>　レベル　1</v>
      </c>
      <c r="E42" s="743" t="s">
        <v>603</v>
      </c>
      <c r="F42" s="744"/>
      <c r="G42" s="744"/>
      <c r="H42" s="744"/>
      <c r="I42" s="744"/>
      <c r="J42" s="745"/>
    </row>
    <row r="43" spans="1:10" ht="20.100000000000001" customHeight="1">
      <c r="A43" s="1" t="s">
        <v>202</v>
      </c>
      <c r="B43" s="446"/>
      <c r="C43" s="93"/>
      <c r="D43" s="406" t="str">
        <f>IF(D41=$L$12,$M$7,IF(ROUNDDOWN(D41,0)=$L$7,$N$7,$M$7))</f>
        <v>　レベル　2</v>
      </c>
      <c r="E43" s="746" t="s">
        <v>145</v>
      </c>
      <c r="F43" s="747"/>
      <c r="G43" s="747"/>
      <c r="H43" s="747"/>
      <c r="I43" s="747"/>
      <c r="J43" s="748"/>
    </row>
    <row r="44" spans="1:10" ht="20.100000000000001" customHeight="1">
      <c r="A44" s="1">
        <v>3</v>
      </c>
      <c r="B44" s="446"/>
      <c r="C44" s="93"/>
      <c r="D44" s="406" t="str">
        <f>IF(D41=$L$12,$M$8,IF(ROUNDDOWN(D41,0)=$L$8,$N$8,$M$8))</f>
        <v>■レベル　3</v>
      </c>
      <c r="E44" s="746" t="s">
        <v>604</v>
      </c>
      <c r="F44" s="747"/>
      <c r="G44" s="747"/>
      <c r="H44" s="747"/>
      <c r="I44" s="747"/>
      <c r="J44" s="748"/>
    </row>
    <row r="45" spans="1:10" ht="35.1" customHeight="1">
      <c r="A45" s="1">
        <v>4</v>
      </c>
      <c r="B45" s="446"/>
      <c r="C45" s="93"/>
      <c r="D45" s="406" t="str">
        <f>IF(D41=$L$12,$M$10,IF(ROUNDDOWN(D41,0)=$L$10,$N$10,$M$10))</f>
        <v>　レベル　4</v>
      </c>
      <c r="E45" s="890" t="s">
        <v>605</v>
      </c>
      <c r="F45" s="885"/>
      <c r="G45" s="885"/>
      <c r="H45" s="885"/>
      <c r="I45" s="885"/>
      <c r="J45" s="886"/>
    </row>
    <row r="46" spans="1:10" ht="35.1" customHeight="1">
      <c r="A46" s="1">
        <v>5</v>
      </c>
      <c r="B46" s="446"/>
      <c r="C46" s="93"/>
      <c r="D46" s="407" t="str">
        <f>IF(D41=$L$12,$M$11,IF(ROUNDDOWN(D41,0)=$L$11,$N$11,$M$11))</f>
        <v>　レベル　5</v>
      </c>
      <c r="E46" s="901" t="s">
        <v>606</v>
      </c>
      <c r="F46" s="888"/>
      <c r="G46" s="888"/>
      <c r="H46" s="888"/>
      <c r="I46" s="888"/>
      <c r="J46" s="889"/>
    </row>
    <row r="47" spans="1:10" ht="15.75">
      <c r="A47" s="688">
        <v>0</v>
      </c>
      <c r="B47" s="446"/>
      <c r="C47" s="391"/>
    </row>
    <row r="48" spans="1:10" ht="16.5" thickBot="1">
      <c r="B48" s="388">
        <v>1.4</v>
      </c>
      <c r="C48" s="398" t="s">
        <v>461</v>
      </c>
      <c r="D48" s="75"/>
      <c r="E48" s="75"/>
      <c r="F48" s="75"/>
      <c r="G48" s="75"/>
      <c r="H48" s="75"/>
      <c r="I48" s="75"/>
      <c r="J48" s="410" t="str">
        <f>IF(J49=0,$L$3,"")</f>
        <v/>
      </c>
    </row>
    <row r="49" spans="1:10" ht="14.25" hidden="1" thickBot="1">
      <c r="B49" s="446"/>
      <c r="C49" s="93"/>
      <c r="D49" s="400"/>
      <c r="E49" s="401"/>
      <c r="F49" s="401"/>
      <c r="G49" s="402"/>
      <c r="H49" s="403"/>
      <c r="I49" s="403"/>
      <c r="J49" s="404">
        <f>スコア!M54</f>
        <v>1</v>
      </c>
    </row>
    <row r="50" spans="1:10" ht="20.100000000000001" customHeight="1">
      <c r="B50" s="446"/>
      <c r="C50" s="93"/>
      <c r="D50" s="899">
        <v>3</v>
      </c>
      <c r="E50" s="416" t="s">
        <v>385</v>
      </c>
      <c r="F50" s="416"/>
      <c r="G50" s="416"/>
      <c r="H50" s="416"/>
      <c r="I50" s="416"/>
      <c r="J50" s="417"/>
    </row>
    <row r="51" spans="1:10" ht="20.100000000000001" customHeight="1" thickBot="1">
      <c r="B51" s="446"/>
      <c r="C51" s="93"/>
      <c r="D51" s="900"/>
      <c r="E51" s="896" t="s">
        <v>582</v>
      </c>
      <c r="F51" s="897"/>
      <c r="G51" s="897"/>
      <c r="H51" s="898" t="s">
        <v>583</v>
      </c>
      <c r="I51" s="896"/>
      <c r="J51" s="898"/>
    </row>
    <row r="52" spans="1:10" ht="34.5" customHeight="1">
      <c r="A52" s="1" t="s">
        <v>202</v>
      </c>
      <c r="B52" s="446"/>
      <c r="C52" s="93"/>
      <c r="D52" s="406" t="str">
        <f>IF(D50=$L$12,$M$6,IF(ROUNDDOWN(D50,0)=$L$6,$N$6,$M$6))</f>
        <v>　レベル　1</v>
      </c>
      <c r="E52" s="902" t="s">
        <v>145</v>
      </c>
      <c r="F52" s="892"/>
      <c r="G52" s="893"/>
      <c r="H52" s="902" t="s">
        <v>145</v>
      </c>
      <c r="I52" s="892"/>
      <c r="J52" s="893"/>
    </row>
    <row r="53" spans="1:10" ht="35.1" customHeight="1">
      <c r="A53" s="1">
        <v>2</v>
      </c>
      <c r="B53" s="446"/>
      <c r="C53" s="93"/>
      <c r="D53" s="406" t="str">
        <f>IF(D50=$L$12,$M$7,IF(ROUNDDOWN(D50,0)=$L$7,$N$7,$M$7))</f>
        <v>　レベル　2</v>
      </c>
      <c r="E53" s="890" t="s">
        <v>145</v>
      </c>
      <c r="F53" s="885"/>
      <c r="G53" s="886"/>
      <c r="H53" s="890" t="s">
        <v>821</v>
      </c>
      <c r="I53" s="885"/>
      <c r="J53" s="886"/>
    </row>
    <row r="54" spans="1:10" ht="39.75" customHeight="1">
      <c r="A54" s="1">
        <v>3</v>
      </c>
      <c r="B54" s="446"/>
      <c r="C54" s="93"/>
      <c r="D54" s="406" t="str">
        <f>IF(D50=$L$12,$M$8,IF(ROUNDDOWN(D50,0)=$L$8,$N$8,$M$8))</f>
        <v>■レベル　3</v>
      </c>
      <c r="E54" s="890" t="s">
        <v>819</v>
      </c>
      <c r="F54" s="885"/>
      <c r="G54" s="886"/>
      <c r="H54" s="890" t="s">
        <v>822</v>
      </c>
      <c r="I54" s="885"/>
      <c r="J54" s="886"/>
    </row>
    <row r="55" spans="1:10" ht="35.1" customHeight="1">
      <c r="A55" s="1">
        <v>4</v>
      </c>
      <c r="B55" s="446"/>
      <c r="C55" s="93"/>
      <c r="D55" s="406" t="str">
        <f>IF(D50=$L$12,$M$10,IF(ROUNDDOWN(D50,0)=$L$10,$N$10,$M$10))</f>
        <v>　レベル　4</v>
      </c>
      <c r="E55" s="890" t="s">
        <v>820</v>
      </c>
      <c r="F55" s="885"/>
      <c r="G55" s="886"/>
      <c r="H55" s="890" t="s">
        <v>823</v>
      </c>
      <c r="I55" s="885"/>
      <c r="J55" s="886"/>
    </row>
    <row r="56" spans="1:10" ht="20.100000000000001" customHeight="1">
      <c r="A56" s="1">
        <v>5</v>
      </c>
      <c r="B56" s="446"/>
      <c r="C56" s="93"/>
      <c r="D56" s="407" t="str">
        <f>IF(D50=$L$12,$M$11,IF(ROUNDDOWN(D50,0)=$L$11,$N$11,$M$11))</f>
        <v>　レベル　5</v>
      </c>
      <c r="E56" s="901" t="s">
        <v>607</v>
      </c>
      <c r="F56" s="888"/>
      <c r="G56" s="888"/>
      <c r="H56" s="888"/>
      <c r="I56" s="888"/>
      <c r="J56" s="889"/>
    </row>
    <row r="57" spans="1:10" ht="21.95" customHeight="1">
      <c r="A57" s="688">
        <v>0</v>
      </c>
      <c r="B57" s="446"/>
      <c r="C57" s="391"/>
    </row>
    <row r="58" spans="1:10" ht="15.75">
      <c r="B58" s="388">
        <v>2</v>
      </c>
      <c r="C58" s="396" t="s">
        <v>425</v>
      </c>
      <c r="D58" s="392"/>
      <c r="E58" s="392"/>
      <c r="F58" s="392"/>
      <c r="G58" s="392"/>
      <c r="H58" s="392"/>
      <c r="I58" s="392"/>
      <c r="J58" s="392"/>
    </row>
    <row r="59" spans="1:10" ht="16.5" thickBot="1">
      <c r="B59" s="388">
        <v>2.1</v>
      </c>
      <c r="C59" s="398" t="s">
        <v>462</v>
      </c>
      <c r="D59" s="75"/>
      <c r="E59" s="75"/>
      <c r="F59" s="75"/>
      <c r="G59" s="75"/>
      <c r="H59" s="75"/>
      <c r="I59" s="75"/>
      <c r="J59" s="410" t="str">
        <f>IF(J60=0,$L$3,"")</f>
        <v/>
      </c>
    </row>
    <row r="60" spans="1:10" ht="14.25" hidden="1" thickBot="1">
      <c r="B60" s="446"/>
      <c r="C60" s="93"/>
      <c r="D60" s="400"/>
      <c r="E60" s="401"/>
      <c r="F60" s="401"/>
      <c r="G60" s="402"/>
      <c r="H60" s="403"/>
      <c r="I60" s="403"/>
      <c r="J60" s="404">
        <f>スコア!M56</f>
        <v>1</v>
      </c>
    </row>
    <row r="61" spans="1:10" ht="20.100000000000001" customHeight="1" thickBot="1">
      <c r="B61" s="446"/>
      <c r="C61" s="93"/>
      <c r="D61" s="405">
        <v>3</v>
      </c>
      <c r="E61" s="449" t="s">
        <v>385</v>
      </c>
      <c r="F61" s="416"/>
      <c r="G61" s="416"/>
      <c r="H61" s="416"/>
      <c r="I61" s="416"/>
      <c r="J61" s="580"/>
    </row>
    <row r="62" spans="1:10" ht="20.100000000000001" customHeight="1">
      <c r="A62" s="1">
        <v>1</v>
      </c>
      <c r="B62" s="446"/>
      <c r="C62" s="93"/>
      <c r="D62" s="463" t="str">
        <f>IF(D61=$L$12,$M$6,IF(ROUNDDOWN(D61,0)=$L$6,$N$6,$M$6))</f>
        <v>　レベル　1</v>
      </c>
      <c r="E62" s="743" t="s">
        <v>165</v>
      </c>
      <c r="F62" s="744"/>
      <c r="G62" s="744"/>
      <c r="H62" s="744"/>
      <c r="I62" s="744"/>
      <c r="J62" s="581"/>
    </row>
    <row r="63" spans="1:10" ht="35.1" customHeight="1">
      <c r="A63" s="1">
        <v>2</v>
      </c>
      <c r="B63" s="446"/>
      <c r="C63" s="93"/>
      <c r="D63" s="406" t="str">
        <f>IF(D61=$L$12,$M$7,IF(ROUNDDOWN(D61,0)=$L$7,$N$7,$M$7))</f>
        <v>　レベル　2</v>
      </c>
      <c r="E63" s="890" t="s">
        <v>1008</v>
      </c>
      <c r="F63" s="885"/>
      <c r="G63" s="885"/>
      <c r="H63" s="885"/>
      <c r="I63" s="885"/>
      <c r="J63" s="886"/>
    </row>
    <row r="64" spans="1:10" ht="35.1" customHeight="1">
      <c r="A64" s="1">
        <v>3</v>
      </c>
      <c r="B64" s="446"/>
      <c r="C64" s="93"/>
      <c r="D64" s="406" t="str">
        <f>IF(D61=$L$12,$M$8,IF(ROUNDDOWN(D61,0)=$L$8,$N$8,$M$8))</f>
        <v>■レベル　3</v>
      </c>
      <c r="E64" s="890" t="s">
        <v>1007</v>
      </c>
      <c r="F64" s="885"/>
      <c r="G64" s="885"/>
      <c r="H64" s="885"/>
      <c r="I64" s="885"/>
      <c r="J64" s="886"/>
    </row>
    <row r="65" spans="1:10" ht="35.1" customHeight="1">
      <c r="A65" s="1">
        <v>4</v>
      </c>
      <c r="B65" s="446"/>
      <c r="C65" s="93"/>
      <c r="D65" s="406" t="str">
        <f>IF(D61=$L$12,$M$10,IF(ROUNDDOWN(D61,0)=$L$10,$N$10,$M$10))</f>
        <v>　レベル　4</v>
      </c>
      <c r="E65" s="890" t="s">
        <v>1009</v>
      </c>
      <c r="F65" s="885"/>
      <c r="G65" s="885"/>
      <c r="H65" s="885"/>
      <c r="I65" s="885"/>
      <c r="J65" s="886"/>
    </row>
    <row r="66" spans="1:10" ht="35.1" customHeight="1">
      <c r="A66" s="1">
        <v>5</v>
      </c>
      <c r="B66" s="446"/>
      <c r="C66" s="93"/>
      <c r="D66" s="407" t="str">
        <f>IF(D61=$L$12,$M$11,IF(ROUNDDOWN(D61,0)=$L$11,$N$11,$M$11))</f>
        <v>　レベル　5</v>
      </c>
      <c r="E66" s="901" t="s">
        <v>1010</v>
      </c>
      <c r="F66" s="888"/>
      <c r="G66" s="888"/>
      <c r="H66" s="888"/>
      <c r="I66" s="888"/>
      <c r="J66" s="889"/>
    </row>
    <row r="67" spans="1:10" ht="15.75">
      <c r="A67" s="688">
        <v>0</v>
      </c>
      <c r="B67" s="446"/>
      <c r="C67" s="391"/>
    </row>
    <row r="68" spans="1:10" ht="23.1" hidden="1" customHeight="1"/>
  </sheetData>
  <sheetProtection password="ACAA" sheet="1" objects="1" scenarios="1"/>
  <mergeCells count="29">
    <mergeCell ref="D18:D19"/>
    <mergeCell ref="F28:I28"/>
    <mergeCell ref="H14:J14"/>
    <mergeCell ref="E14:G14"/>
    <mergeCell ref="D8:D9"/>
    <mergeCell ref="E9:G9"/>
    <mergeCell ref="H9:J9"/>
    <mergeCell ref="E10:G10"/>
    <mergeCell ref="H10:J10"/>
    <mergeCell ref="E11:G11"/>
    <mergeCell ref="H11:J11"/>
    <mergeCell ref="H53:J53"/>
    <mergeCell ref="H54:J54"/>
    <mergeCell ref="D50:D51"/>
    <mergeCell ref="E45:J45"/>
    <mergeCell ref="E46:J46"/>
    <mergeCell ref="E51:G51"/>
    <mergeCell ref="H51:J51"/>
    <mergeCell ref="E52:G52"/>
    <mergeCell ref="E53:G53"/>
    <mergeCell ref="E54:G54"/>
    <mergeCell ref="H52:J52"/>
    <mergeCell ref="E65:J65"/>
    <mergeCell ref="E66:J66"/>
    <mergeCell ref="H55:J55"/>
    <mergeCell ref="E56:J56"/>
    <mergeCell ref="E63:J63"/>
    <mergeCell ref="E64:J64"/>
    <mergeCell ref="E55:G55"/>
  </mergeCells>
  <phoneticPr fontId="23"/>
  <conditionalFormatting sqref="D8">
    <cfRule type="expression" dxfId="72" priority="22" stopIfTrue="1">
      <formula>AND(OR(D8&lt;1,D8&gt;5),D8&lt;&gt;0)</formula>
    </cfRule>
    <cfRule type="expression" dxfId="71" priority="23" stopIfTrue="1">
      <formula>J7&gt;0</formula>
    </cfRule>
  </conditionalFormatting>
  <conditionalFormatting sqref="D28:D36">
    <cfRule type="expression" dxfId="70" priority="16">
      <formula>AND($F$25=$N$3,$J$17&gt;0)</formula>
    </cfRule>
  </conditionalFormatting>
  <conditionalFormatting sqref="D41">
    <cfRule type="expression" dxfId="69" priority="14" stopIfTrue="1">
      <formula>AND(OR(D41&lt;1,D41&gt;5),D41&lt;&gt;0)</formula>
    </cfRule>
    <cfRule type="expression" dxfId="68" priority="15" stopIfTrue="1">
      <formula>J40&gt;0</formula>
    </cfRule>
  </conditionalFormatting>
  <conditionalFormatting sqref="D50">
    <cfRule type="expression" dxfId="67" priority="12" stopIfTrue="1">
      <formula>AND(OR(D50&lt;1,D50&gt;5),D50&lt;&gt;0)</formula>
    </cfRule>
    <cfRule type="expression" dxfId="66" priority="13" stopIfTrue="1">
      <formula>J49&gt;0</formula>
    </cfRule>
  </conditionalFormatting>
  <conditionalFormatting sqref="D61">
    <cfRule type="expression" dxfId="65" priority="10" stopIfTrue="1">
      <formula>AND(OR(D61&lt;1,D61&gt;5),D61&lt;&gt;0)</formula>
    </cfRule>
    <cfRule type="expression" dxfId="64" priority="11" stopIfTrue="1">
      <formula>J60&gt;0</formula>
    </cfRule>
  </conditionalFormatting>
  <conditionalFormatting sqref="F25">
    <cfRule type="expression" dxfId="63" priority="1">
      <formula>J17&gt;0</formula>
    </cfRule>
  </conditionalFormatting>
  <conditionalFormatting sqref="D25">
    <cfRule type="expression" dxfId="62" priority="2" stopIfTrue="1">
      <formula>AND(OR(D25&lt;1,D25&gt;5),D25&lt;&gt;0)</formula>
    </cfRule>
    <cfRule type="expression" dxfId="61" priority="3" stopIfTrue="1">
      <formula>AND(J17&gt;0,F25=$N$4)</formula>
    </cfRule>
  </conditionalFormatting>
  <dataValidations count="6">
    <dataValidation type="list" allowBlank="1" showInputMessage="1" sqref="D41 D61">
      <formula1>A42:A47</formula1>
    </dataValidation>
    <dataValidation type="list" allowBlank="1" showInputMessage="1" sqref="D50 D8">
      <formula1>A10:A15</formula1>
    </dataValidation>
    <dataValidation allowBlank="1" showInputMessage="1" sqref="D18"/>
    <dataValidation type="list" allowBlank="1" showInputMessage="1" showErrorMessage="1" sqref="F25">
      <formula1>$N$3:$N$4</formula1>
    </dataValidation>
    <dataValidation type="list" allowBlank="1" showInputMessage="1" sqref="D25">
      <formula1>A20:A25</formula1>
    </dataValidation>
    <dataValidation type="list" allowBlank="1" showInputMessage="1" showErrorMessage="1" sqref="D28:D36">
      <formula1>J28:K28</formula1>
    </dataValidation>
  </dataValidations>
  <printOptions horizontalCentered="1"/>
  <pageMargins left="0.7" right="0.7" top="0.75" bottom="0.75" header="0.3" footer="0.3"/>
  <pageSetup paperSize="9" scale="84" fitToHeight="0" orientation="portrait" r:id="rId1"/>
  <headerFooter alignWithMargins="0">
    <oddHeader>&amp;L&amp;F&amp;R&amp;A</oddHeader>
    <oddFooter>&amp;C&amp;P/&amp;N</oddFooter>
  </headerFooter>
  <rowBreaks count="1" manualBreakCount="1">
    <brk id="47"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4"/>
  <sheetViews>
    <sheetView showGridLines="0" topLeftCell="B1" zoomScale="110" zoomScaleNormal="110" workbookViewId="0">
      <selection activeCell="H9" sqref="H9"/>
    </sheetView>
  </sheetViews>
  <sheetFormatPr defaultColWidth="0" defaultRowHeight="13.5" zeroHeight="1"/>
  <cols>
    <col min="1" max="1" width="6.5" style="475" hidden="1" customWidth="1"/>
    <col min="2" max="2" width="4.5" customWidth="1"/>
    <col min="3" max="3" width="1.625" customWidth="1"/>
    <col min="4" max="4" width="11.125" customWidth="1"/>
    <col min="5" max="5" width="11.625" customWidth="1"/>
    <col min="6" max="10" width="15.125" customWidth="1"/>
    <col min="11" max="11" width="1.25" customWidth="1"/>
    <col min="12" max="14" width="12" hidden="1" customWidth="1"/>
    <col min="15" max="16" width="12" style="475" hidden="1" customWidth="1"/>
    <col min="17" max="16384" width="8.75" style="475" hidden="1"/>
  </cols>
  <sheetData>
    <row r="1" spans="1:14" ht="15.75">
      <c r="B1" s="388"/>
      <c r="C1" s="389"/>
      <c r="D1" s="389"/>
      <c r="E1" s="389"/>
      <c r="G1" s="390" t="s">
        <v>241</v>
      </c>
      <c r="H1" s="514" t="str">
        <f>メイン!C11</f>
        <v>○○ビル</v>
      </c>
      <c r="I1" s="514"/>
      <c r="J1" s="486"/>
      <c r="K1" s="389"/>
      <c r="L1" t="s">
        <v>124</v>
      </c>
    </row>
    <row r="2" spans="1:14" ht="16.5" thickBot="1">
      <c r="B2" s="391"/>
      <c r="C2" s="392"/>
      <c r="D2" s="392"/>
      <c r="E2" s="392"/>
      <c r="F2" s="392"/>
      <c r="G2" s="392"/>
      <c r="H2" s="392"/>
      <c r="I2" s="392"/>
      <c r="J2" s="392"/>
      <c r="K2" s="389"/>
    </row>
    <row r="3" spans="1:14" ht="18.75" thickBot="1">
      <c r="B3" s="424" t="s">
        <v>629</v>
      </c>
      <c r="C3" s="393"/>
      <c r="D3" s="392"/>
      <c r="E3" s="392"/>
      <c r="F3" s="392"/>
      <c r="G3" s="394"/>
      <c r="H3" s="395" t="s">
        <v>231</v>
      </c>
      <c r="K3" s="389"/>
      <c r="L3" t="s">
        <v>132</v>
      </c>
      <c r="N3" s="475" t="s">
        <v>627</v>
      </c>
    </row>
    <row r="4" spans="1:14" ht="6.75" customHeight="1">
      <c r="B4" s="391"/>
      <c r="C4" s="393"/>
      <c r="D4" s="392"/>
      <c r="E4" s="392"/>
      <c r="F4" s="392"/>
      <c r="G4" s="392"/>
      <c r="H4" s="392"/>
      <c r="I4" s="392"/>
      <c r="J4" s="392"/>
      <c r="K4" s="389"/>
      <c r="M4" t="s">
        <v>156</v>
      </c>
      <c r="N4" t="s">
        <v>157</v>
      </c>
    </row>
    <row r="5" spans="1:14" ht="15.75">
      <c r="B5" s="388">
        <v>1</v>
      </c>
      <c r="C5" s="396" t="s">
        <v>368</v>
      </c>
      <c r="D5" s="396"/>
      <c r="E5" s="396"/>
      <c r="F5" s="397"/>
      <c r="G5" s="397"/>
      <c r="H5" s="397"/>
      <c r="I5" s="397"/>
      <c r="J5" s="397"/>
      <c r="K5" s="389"/>
    </row>
    <row r="6" spans="1:14" ht="15.75">
      <c r="B6" s="388">
        <v>1.1000000000000001</v>
      </c>
      <c r="C6" s="398" t="s">
        <v>664</v>
      </c>
      <c r="D6" s="75"/>
      <c r="E6" s="75"/>
      <c r="F6" s="75"/>
      <c r="G6" s="75"/>
      <c r="H6" s="75"/>
      <c r="I6" s="75"/>
      <c r="J6" s="75"/>
      <c r="K6" s="389"/>
      <c r="L6">
        <v>1</v>
      </c>
      <c r="M6" t="s">
        <v>114</v>
      </c>
      <c r="N6" t="s">
        <v>115</v>
      </c>
    </row>
    <row r="7" spans="1:14" ht="15" thickBot="1">
      <c r="B7" s="446"/>
      <c r="C7" s="93"/>
      <c r="D7" s="399" t="s">
        <v>611</v>
      </c>
      <c r="E7" s="409"/>
      <c r="F7" s="415"/>
      <c r="G7" s="415"/>
      <c r="H7" s="412"/>
      <c r="I7" s="412"/>
      <c r="J7" s="410" t="str">
        <f>IF(J8=0,$L$3,"")</f>
        <v/>
      </c>
      <c r="K7" s="389"/>
      <c r="L7">
        <v>2</v>
      </c>
      <c r="M7" t="s">
        <v>125</v>
      </c>
      <c r="N7" t="s">
        <v>126</v>
      </c>
    </row>
    <row r="8" spans="1:14" ht="14.25" hidden="1" thickBot="1">
      <c r="B8" s="446"/>
      <c r="C8" s="93"/>
      <c r="D8" s="400"/>
      <c r="E8" s="401"/>
      <c r="F8" s="402"/>
      <c r="G8" s="402"/>
      <c r="H8" s="403"/>
      <c r="I8" s="403"/>
      <c r="J8" s="404">
        <f>スコア!M59</f>
        <v>1</v>
      </c>
      <c r="K8" s="389"/>
      <c r="L8">
        <v>3</v>
      </c>
      <c r="M8" t="s">
        <v>127</v>
      </c>
      <c r="N8" t="s">
        <v>128</v>
      </c>
    </row>
    <row r="9" spans="1:14" ht="20.100000000000001" customHeight="1" thickBot="1">
      <c r="B9" s="446"/>
      <c r="C9" s="93"/>
      <c r="D9" s="405">
        <v>3</v>
      </c>
      <c r="E9" s="449" t="s">
        <v>385</v>
      </c>
      <c r="F9" s="416"/>
      <c r="G9" s="416"/>
      <c r="H9" s="416"/>
      <c r="I9" s="416"/>
      <c r="J9" s="417"/>
      <c r="K9" s="389"/>
      <c r="L9">
        <v>4</v>
      </c>
      <c r="M9" t="s">
        <v>117</v>
      </c>
      <c r="N9" t="s">
        <v>118</v>
      </c>
    </row>
    <row r="10" spans="1:14" ht="20.100000000000001" customHeight="1">
      <c r="A10" s="691">
        <v>1</v>
      </c>
      <c r="B10" s="446"/>
      <c r="C10" s="93"/>
      <c r="D10" s="463" t="str">
        <f>IF(D9=$L$11,$M$6,IF(ROUNDDOWN(D9,0)=$L$6,$N$6,$M$6))</f>
        <v>　レベル　1</v>
      </c>
      <c r="E10" s="743" t="s">
        <v>837</v>
      </c>
      <c r="F10" s="490"/>
      <c r="G10" s="490"/>
      <c r="H10" s="490"/>
      <c r="I10" s="490"/>
      <c r="J10" s="420"/>
      <c r="K10" s="389"/>
      <c r="L10">
        <v>5</v>
      </c>
      <c r="M10" t="s">
        <v>120</v>
      </c>
      <c r="N10" t="s">
        <v>121</v>
      </c>
    </row>
    <row r="11" spans="1:14" ht="20.100000000000001" customHeight="1">
      <c r="A11" s="691" t="s">
        <v>539</v>
      </c>
      <c r="B11" s="446"/>
      <c r="C11" s="93"/>
      <c r="D11" s="406" t="str">
        <f>IF(D9=$L$11,$M$7,IF(ROUNDDOWN(D9,0)=$L$7,$N$7,$M$7))</f>
        <v>　レベル　2</v>
      </c>
      <c r="E11" s="746" t="s">
        <v>145</v>
      </c>
      <c r="F11" s="488"/>
      <c r="G11" s="488"/>
      <c r="H11" s="488"/>
      <c r="I11" s="488"/>
      <c r="J11" s="492"/>
      <c r="K11" s="389"/>
      <c r="L11">
        <v>0</v>
      </c>
      <c r="M11" t="s">
        <v>116</v>
      </c>
      <c r="N11" t="s">
        <v>116</v>
      </c>
    </row>
    <row r="12" spans="1:14" ht="20.100000000000001" customHeight="1">
      <c r="A12" s="691">
        <v>3</v>
      </c>
      <c r="B12" s="446"/>
      <c r="C12" s="93"/>
      <c r="D12" s="406" t="str">
        <f>IF(D9=$L$11,$M$8,IF(ROUNDDOWN(D9,0)=$L$8,$N$8,$M$8))</f>
        <v>■レベル　3</v>
      </c>
      <c r="E12" s="746" t="s">
        <v>366</v>
      </c>
      <c r="F12" s="488"/>
      <c r="G12" s="488"/>
      <c r="H12" s="488"/>
      <c r="I12" s="488"/>
      <c r="J12" s="492"/>
      <c r="K12" s="389"/>
    </row>
    <row r="13" spans="1:14" ht="20.100000000000001" customHeight="1">
      <c r="A13" s="691">
        <v>4</v>
      </c>
      <c r="B13" s="446"/>
      <c r="C13" s="93"/>
      <c r="D13" s="406" t="str">
        <f>IF(D9=$L$11,$M$9,IF(ROUNDDOWN(D9,0)=$L$9,$N$9,$M$9))</f>
        <v>　レベル　4</v>
      </c>
      <c r="E13" s="746" t="s">
        <v>365</v>
      </c>
      <c r="F13" s="488"/>
      <c r="G13" s="488"/>
      <c r="H13" s="488"/>
      <c r="I13" s="488"/>
      <c r="J13" s="492"/>
      <c r="K13" s="389"/>
    </row>
    <row r="14" spans="1:14" ht="20.100000000000001" customHeight="1">
      <c r="A14" s="691">
        <v>5</v>
      </c>
      <c r="B14" s="446"/>
      <c r="C14" s="93"/>
      <c r="D14" s="407" t="str">
        <f>IF(D9=$L$11,$M$10,IF(ROUNDDOWN(D9,0)=$L$10,$N$10,$M$10))</f>
        <v>　レベル　5</v>
      </c>
      <c r="E14" s="765" t="s">
        <v>364</v>
      </c>
      <c r="F14" s="491"/>
      <c r="G14" s="491"/>
      <c r="H14" s="491"/>
      <c r="I14" s="491"/>
      <c r="J14" s="421"/>
      <c r="K14" s="389"/>
    </row>
    <row r="15" spans="1:14" ht="15.75">
      <c r="A15" s="692">
        <v>0</v>
      </c>
      <c r="B15" s="446"/>
      <c r="C15" s="391"/>
      <c r="K15" s="389"/>
    </row>
    <row r="16" spans="1:14" customFormat="1" ht="15" thickBot="1">
      <c r="C16" s="93"/>
      <c r="D16" s="399" t="s">
        <v>656</v>
      </c>
      <c r="E16" s="409"/>
      <c r="F16" s="415"/>
      <c r="G16" s="415"/>
      <c r="H16" s="412"/>
      <c r="I16" s="412"/>
      <c r="J16" s="410" t="s">
        <v>608</v>
      </c>
    </row>
    <row r="17" spans="1:10" customFormat="1" ht="14.25" hidden="1" thickBot="1">
      <c r="C17" s="93"/>
      <c r="D17" s="400"/>
      <c r="E17" s="401"/>
      <c r="F17" s="402"/>
      <c r="G17" s="402"/>
      <c r="H17" s="403" t="s">
        <v>609</v>
      </c>
      <c r="I17" s="403"/>
      <c r="J17" s="582">
        <v>0.8</v>
      </c>
    </row>
    <row r="18" spans="1:10" customFormat="1" ht="20.100000000000001" customHeight="1" thickBot="1">
      <c r="C18" s="93"/>
      <c r="D18" s="405">
        <v>3</v>
      </c>
      <c r="E18" s="449" t="s">
        <v>385</v>
      </c>
      <c r="F18" s="416"/>
      <c r="G18" s="416"/>
      <c r="H18" s="416"/>
      <c r="I18" s="416"/>
      <c r="J18" s="417"/>
    </row>
    <row r="19" spans="1:10" customFormat="1" ht="20.100000000000001" customHeight="1">
      <c r="A19" s="691" t="s">
        <v>610</v>
      </c>
      <c r="C19" s="93"/>
      <c r="D19" s="583" t="str">
        <f>IF(D18=$L$11,$M$6,IF(ROUNDDOWN(D18,0)=$L$6,$N$6,$M$6))</f>
        <v>　レベル　1</v>
      </c>
      <c r="E19" s="743" t="s">
        <v>145</v>
      </c>
      <c r="F19" s="490"/>
      <c r="G19" s="490"/>
      <c r="H19" s="490"/>
      <c r="I19" s="490"/>
      <c r="J19" s="420"/>
    </row>
    <row r="20" spans="1:10" customFormat="1" ht="20.100000000000001" customHeight="1">
      <c r="A20" s="691" t="s">
        <v>539</v>
      </c>
      <c r="C20" s="93"/>
      <c r="D20" s="584" t="str">
        <f>IF(D18=$L$11,$M$7,IF(ROUNDDOWN(D18,0)=$L$7,$N$7,$M$7))</f>
        <v>　レベル　2</v>
      </c>
      <c r="E20" s="746" t="s">
        <v>145</v>
      </c>
      <c r="F20" s="488"/>
      <c r="G20" s="488"/>
      <c r="H20" s="488"/>
      <c r="I20" s="488"/>
      <c r="J20" s="492"/>
    </row>
    <row r="21" spans="1:10" customFormat="1" ht="20.100000000000001" customHeight="1">
      <c r="A21" s="691">
        <v>3</v>
      </c>
      <c r="C21" s="93"/>
      <c r="D21" s="584" t="str">
        <f>IF(D18=$L$11,$M$8,IF(ROUNDDOWN(D18,0)=$L$8,$N$8,$M$8))</f>
        <v>■レベル　3</v>
      </c>
      <c r="E21" s="746" t="s">
        <v>838</v>
      </c>
      <c r="F21" s="488"/>
      <c r="G21" s="488"/>
      <c r="H21" s="488"/>
      <c r="I21" s="488"/>
      <c r="J21" s="492"/>
    </row>
    <row r="22" spans="1:10" customFormat="1" ht="20.100000000000001" customHeight="1">
      <c r="A22" s="691">
        <v>4</v>
      </c>
      <c r="C22" s="93"/>
      <c r="D22" s="584" t="str">
        <f>IF(D18=$L$11,$M$9,IF(ROUNDDOWN(D18,0)=$L$9,$N$9,$M$8))</f>
        <v>　レベル　3</v>
      </c>
      <c r="E22" s="746" t="s">
        <v>839</v>
      </c>
      <c r="F22" s="488"/>
      <c r="G22" s="488"/>
      <c r="H22" s="488"/>
      <c r="I22" s="488"/>
      <c r="J22" s="492"/>
    </row>
    <row r="23" spans="1:10" customFormat="1" ht="20.100000000000001" customHeight="1">
      <c r="A23" s="691">
        <v>5</v>
      </c>
      <c r="C23" s="93"/>
      <c r="D23" s="585" t="str">
        <f>IF(D18=$L$11,$M$10,IF(ROUNDDOWN(D18,0)=$L$10,$N$10,$M$10))</f>
        <v>　レベル　5</v>
      </c>
      <c r="E23" s="765" t="s">
        <v>840</v>
      </c>
      <c r="F23" s="491"/>
      <c r="G23" s="491"/>
      <c r="H23" s="491"/>
      <c r="I23" s="491"/>
      <c r="J23" s="421"/>
    </row>
    <row r="24" spans="1:10">
      <c r="A24" s="692">
        <v>0</v>
      </c>
    </row>
    <row r="25" spans="1:10" ht="14.25">
      <c r="B25" s="446"/>
      <c r="C25" s="93"/>
      <c r="D25" s="399" t="s">
        <v>676</v>
      </c>
      <c r="E25" s="409"/>
      <c r="F25" s="415"/>
      <c r="G25" s="415"/>
      <c r="H25" s="412"/>
      <c r="I25" s="412"/>
      <c r="J25" s="410" t="str">
        <f>IF(J26=0,$L$3,"")</f>
        <v/>
      </c>
    </row>
    <row r="26" spans="1:10" ht="14.25" hidden="1" thickBot="1">
      <c r="B26" s="446"/>
      <c r="C26" s="93"/>
      <c r="D26" s="400"/>
      <c r="E26" s="401"/>
      <c r="F26" s="402"/>
      <c r="G26" s="402"/>
      <c r="H26" s="403"/>
      <c r="I26" s="403"/>
      <c r="J26" s="404">
        <f>スコア!M61</f>
        <v>1</v>
      </c>
    </row>
    <row r="27" spans="1:10" ht="19.5" customHeight="1">
      <c r="B27" s="446"/>
      <c r="C27" s="93"/>
      <c r="D27" s="935">
        <f>D36</f>
        <v>3</v>
      </c>
      <c r="E27" s="449" t="s">
        <v>385</v>
      </c>
      <c r="F27" s="416"/>
      <c r="G27" s="416"/>
      <c r="H27" s="416"/>
      <c r="I27" s="416"/>
      <c r="J27" s="417"/>
    </row>
    <row r="28" spans="1:10" ht="20.100000000000001" customHeight="1">
      <c r="B28" s="446"/>
      <c r="C28" s="93"/>
      <c r="D28" s="936"/>
      <c r="E28" s="522" t="s">
        <v>448</v>
      </c>
      <c r="F28" s="523"/>
      <c r="G28" s="523"/>
      <c r="H28" s="522" t="s">
        <v>363</v>
      </c>
      <c r="I28" s="523"/>
      <c r="J28" s="417"/>
    </row>
    <row r="29" spans="1:10" ht="20.100000000000001" customHeight="1">
      <c r="A29" s="691">
        <v>1</v>
      </c>
      <c r="B29" s="446"/>
      <c r="C29" s="93"/>
      <c r="D29" s="406" t="str">
        <f>IF(D27=$L$11,$M$6,IF(ROUNDDOWN(D27,0)=$L$6,$N$6,$M$6))</f>
        <v>　レベル　1</v>
      </c>
      <c r="E29" s="743" t="s">
        <v>89</v>
      </c>
      <c r="F29" s="490"/>
      <c r="G29" s="490"/>
      <c r="H29" s="743" t="s">
        <v>145</v>
      </c>
      <c r="I29" s="490"/>
      <c r="J29" s="420"/>
    </row>
    <row r="30" spans="1:10" ht="20.100000000000001" customHeight="1">
      <c r="A30" s="691" t="s">
        <v>202</v>
      </c>
      <c r="B30" s="446"/>
      <c r="C30" s="93"/>
      <c r="D30" s="406" t="str">
        <f>IF(D27=$L$11,$M$7,IF(ROUNDDOWN(D27,0)=$L$7,$N$7,$M$7))</f>
        <v>　レベル　2</v>
      </c>
      <c r="E30" s="746" t="s">
        <v>253</v>
      </c>
      <c r="F30" s="488"/>
      <c r="G30" s="488"/>
      <c r="H30" s="746" t="s">
        <v>89</v>
      </c>
      <c r="I30" s="488"/>
      <c r="J30" s="492"/>
    </row>
    <row r="31" spans="1:10" ht="20.100000000000001" customHeight="1">
      <c r="A31" s="691">
        <v>3</v>
      </c>
      <c r="B31" s="446"/>
      <c r="C31" s="93"/>
      <c r="D31" s="406" t="str">
        <f>IF(D27=$L$11,$M$8,IF(ROUNDDOWN(D27,0)=$L$8,$N$8,$M$8))</f>
        <v>■レベル　3</v>
      </c>
      <c r="E31" s="746" t="s">
        <v>841</v>
      </c>
      <c r="F31" s="488"/>
      <c r="G31" s="488"/>
      <c r="H31" s="746" t="s">
        <v>843</v>
      </c>
      <c r="I31" s="488"/>
      <c r="J31" s="492"/>
    </row>
    <row r="32" spans="1:10" ht="20.100000000000001" customHeight="1">
      <c r="A32" s="691">
        <v>4</v>
      </c>
      <c r="B32" s="446"/>
      <c r="C32" s="93"/>
      <c r="D32" s="406" t="str">
        <f>IF(D27=$L$11,$M$9,IF(ROUNDDOWN(D27,0)=$L$9,$N$9,$M$9))</f>
        <v>　レベル　4</v>
      </c>
      <c r="E32" s="746" t="s">
        <v>842</v>
      </c>
      <c r="F32" s="488"/>
      <c r="G32" s="488"/>
      <c r="H32" s="746" t="s">
        <v>841</v>
      </c>
      <c r="I32" s="488"/>
      <c r="J32" s="492"/>
    </row>
    <row r="33" spans="1:10" ht="20.100000000000001" customHeight="1" thickBot="1">
      <c r="A33" s="691">
        <v>5</v>
      </c>
      <c r="B33" s="446"/>
      <c r="C33" s="93"/>
      <c r="D33" s="407" t="str">
        <f>IF(D27=$L$11,$M$10,IF(ROUNDDOWN(D27,0)=$L$10,$N$10,$M$10))</f>
        <v>　レベル　5</v>
      </c>
      <c r="E33" s="765" t="s">
        <v>254</v>
      </c>
      <c r="F33" s="491"/>
      <c r="G33" s="491"/>
      <c r="H33" s="765" t="s">
        <v>844</v>
      </c>
      <c r="I33" s="491"/>
      <c r="J33" s="421"/>
    </row>
    <row r="34" spans="1:10" ht="19.5" customHeight="1" thickBot="1">
      <c r="A34" s="692">
        <v>0</v>
      </c>
      <c r="B34" s="446"/>
      <c r="C34" s="391"/>
      <c r="D34" s="405">
        <v>0</v>
      </c>
      <c r="E34" s="521" t="s">
        <v>238</v>
      </c>
      <c r="F34" s="464" t="s">
        <v>263</v>
      </c>
      <c r="G34" s="521"/>
    </row>
    <row r="35" spans="1:10" ht="15.75">
      <c r="B35" s="446"/>
      <c r="C35" s="93"/>
      <c r="D35" s="466" t="s">
        <v>447</v>
      </c>
      <c r="E35" s="75"/>
      <c r="F35" s="75"/>
      <c r="G35" s="75"/>
      <c r="H35" s="418"/>
      <c r="I35" s="593"/>
      <c r="J35" s="414"/>
    </row>
    <row r="36" spans="1:10" ht="20.100000000000001" customHeight="1" thickBot="1">
      <c r="B36" s="446"/>
      <c r="C36" s="93"/>
      <c r="D36" s="706">
        <f>IF(F34=$N$3,IF(J36&gt;=2000,IF(E43&lt;1,1,IF(E43&lt;=1,2,IF(E43&lt;=2,3,IF(E43&lt;=3,4,IF(E43&gt;=4,5))))),IF(E43&lt;1,2,IF(E43=1,3,IF(E43=2,4,IF(E43&gt;=3,5))))),D34)</f>
        <v>3</v>
      </c>
      <c r="E36" s="669" t="s">
        <v>658</v>
      </c>
      <c r="F36" s="668"/>
      <c r="G36" s="419" t="s">
        <v>657</v>
      </c>
      <c r="H36" s="419"/>
      <c r="I36" s="419" t="s">
        <v>449</v>
      </c>
      <c r="J36" s="690">
        <f>メイン!C19</f>
        <v>3000</v>
      </c>
    </row>
    <row r="37" spans="1:10" ht="20.100000000000001" customHeight="1">
      <c r="B37" s="446"/>
      <c r="C37" s="93"/>
      <c r="D37" s="411" t="s">
        <v>239</v>
      </c>
      <c r="E37" s="529">
        <v>1</v>
      </c>
      <c r="F37" s="744" t="s">
        <v>362</v>
      </c>
      <c r="G37" s="744"/>
      <c r="H37" s="744"/>
      <c r="I37" s="744"/>
      <c r="J37" s="745"/>
    </row>
    <row r="38" spans="1:10" ht="20.100000000000001" customHeight="1">
      <c r="B38" s="446"/>
      <c r="C38" s="93"/>
      <c r="D38" s="413" t="s">
        <v>239</v>
      </c>
      <c r="E38" s="527">
        <v>2</v>
      </c>
      <c r="F38" s="747" t="s">
        <v>361</v>
      </c>
      <c r="G38" s="747"/>
      <c r="H38" s="747"/>
      <c r="I38" s="747"/>
      <c r="J38" s="748"/>
    </row>
    <row r="39" spans="1:10" ht="20.100000000000001" customHeight="1">
      <c r="B39" s="446"/>
      <c r="C39" s="93"/>
      <c r="D39" s="413"/>
      <c r="E39" s="527">
        <v>3</v>
      </c>
      <c r="F39" s="747" t="s">
        <v>360</v>
      </c>
      <c r="G39" s="747"/>
      <c r="H39" s="747"/>
      <c r="I39" s="747"/>
      <c r="J39" s="748"/>
    </row>
    <row r="40" spans="1:10" ht="87" customHeight="1">
      <c r="D40" s="413" t="s">
        <v>577</v>
      </c>
      <c r="E40" s="527">
        <v>4</v>
      </c>
      <c r="F40" s="884" t="s">
        <v>845</v>
      </c>
      <c r="G40" s="885"/>
      <c r="H40" s="885"/>
      <c r="I40" s="885"/>
      <c r="J40" s="886"/>
    </row>
    <row r="41" spans="1:10" ht="20.100000000000001" customHeight="1">
      <c r="D41" s="413"/>
      <c r="E41" s="527">
        <v>5</v>
      </c>
      <c r="F41" s="747" t="s">
        <v>359</v>
      </c>
      <c r="G41" s="747"/>
      <c r="H41" s="747"/>
      <c r="I41" s="747"/>
      <c r="J41" s="748"/>
    </row>
    <row r="42" spans="1:10" ht="20.100000000000001" customHeight="1" thickBot="1">
      <c r="D42" s="664"/>
      <c r="E42" s="528">
        <v>6</v>
      </c>
      <c r="F42" s="747" t="s">
        <v>358</v>
      </c>
      <c r="G42" s="747"/>
      <c r="H42" s="747"/>
      <c r="I42" s="747"/>
      <c r="J42" s="748"/>
    </row>
    <row r="43" spans="1:10" ht="20.100000000000001" customHeight="1">
      <c r="D43" s="467" t="s">
        <v>266</v>
      </c>
      <c r="E43" s="717">
        <f>COUNTIF(D37:D42,$M$4)</f>
        <v>2</v>
      </c>
      <c r="F43" s="515"/>
      <c r="G43" s="515"/>
      <c r="H43" s="515"/>
      <c r="I43" s="515"/>
      <c r="J43" s="516"/>
    </row>
    <row r="44" spans="1:10"/>
    <row r="45" spans="1:10" ht="16.5" thickBot="1">
      <c r="B45" s="388">
        <v>1.2</v>
      </c>
      <c r="C45" s="398" t="s">
        <v>450</v>
      </c>
      <c r="D45" s="75"/>
      <c r="E45" s="75"/>
      <c r="F45" s="75"/>
      <c r="G45" s="75"/>
      <c r="H45" s="75"/>
      <c r="I45" s="75"/>
      <c r="J45" s="410" t="str">
        <f>IF(J46=0,$L$3,"")</f>
        <v/>
      </c>
    </row>
    <row r="46" spans="1:10" ht="14.25" hidden="1" thickBot="1">
      <c r="B46" s="446"/>
      <c r="C46" s="93"/>
      <c r="D46" s="400"/>
      <c r="E46" s="401"/>
      <c r="F46" s="402"/>
      <c r="G46" s="402"/>
      <c r="H46" s="403"/>
      <c r="I46" s="403"/>
      <c r="J46" s="404">
        <f>スコア!M62</f>
        <v>1</v>
      </c>
    </row>
    <row r="47" spans="1:10" ht="20.100000000000001" customHeight="1" thickBot="1">
      <c r="B47" s="446"/>
      <c r="C47" s="93"/>
      <c r="D47" s="405">
        <v>3</v>
      </c>
      <c r="E47" s="449" t="s">
        <v>385</v>
      </c>
      <c r="F47" s="416"/>
      <c r="G47" s="416"/>
      <c r="H47" s="416"/>
      <c r="I47" s="416"/>
      <c r="J47" s="417"/>
    </row>
    <row r="48" spans="1:10" ht="20.100000000000001" customHeight="1">
      <c r="A48" s="691">
        <v>1</v>
      </c>
      <c r="B48" s="446"/>
      <c r="C48" s="93"/>
      <c r="D48" s="463" t="str">
        <f>IF(D47=$L$11,$M$6,IF(ROUNDDOWN(D47,0)=$L$6,$N$6,$M$6))</f>
        <v>　レベル　1</v>
      </c>
      <c r="E48" s="743" t="s">
        <v>612</v>
      </c>
      <c r="F48" s="490"/>
      <c r="G48" s="490"/>
      <c r="H48" s="490"/>
      <c r="I48" s="490"/>
      <c r="J48" s="420"/>
    </row>
    <row r="49" spans="1:10" ht="20.100000000000001" customHeight="1">
      <c r="A49" s="691" t="s">
        <v>202</v>
      </c>
      <c r="B49" s="446"/>
      <c r="C49" s="93"/>
      <c r="D49" s="406" t="str">
        <f>IF(D47=$L$11,$M$7,IF(ROUNDDOWN(D47,0)=$L$7,$N$7,$M$7))</f>
        <v>　レベル　2</v>
      </c>
      <c r="E49" s="746" t="s">
        <v>145</v>
      </c>
      <c r="F49" s="488"/>
      <c r="G49" s="488"/>
      <c r="H49" s="488"/>
      <c r="I49" s="488"/>
      <c r="J49" s="492"/>
    </row>
    <row r="50" spans="1:10" ht="20.100000000000001" customHeight="1">
      <c r="A50" s="691">
        <v>3</v>
      </c>
      <c r="B50" s="446"/>
      <c r="C50" s="93"/>
      <c r="D50" s="406" t="str">
        <f>IF(D47=$L$11,$M$8,IF(ROUNDDOWN(D47,0)=$L$8,$N$8,$M$8))</f>
        <v>■レベル　3</v>
      </c>
      <c r="E50" s="746" t="s">
        <v>357</v>
      </c>
      <c r="F50" s="488"/>
      <c r="G50" s="488"/>
      <c r="H50" s="488"/>
      <c r="I50" s="488"/>
      <c r="J50" s="492"/>
    </row>
    <row r="51" spans="1:10" ht="20.100000000000001" customHeight="1">
      <c r="A51" s="691">
        <v>4</v>
      </c>
      <c r="B51" s="446"/>
      <c r="C51" s="93"/>
      <c r="D51" s="406" t="str">
        <f>IF(D47=$L$11,$M$9,IF(ROUNDDOWN(D47,0)=$L$9,$N$9,$M$9))</f>
        <v>　レベル　4</v>
      </c>
      <c r="E51" s="746" t="s">
        <v>356</v>
      </c>
      <c r="F51" s="488"/>
      <c r="G51" s="488"/>
      <c r="H51" s="488"/>
      <c r="I51" s="488"/>
      <c r="J51" s="492"/>
    </row>
    <row r="52" spans="1:10" ht="20.100000000000001" customHeight="1">
      <c r="A52" s="691">
        <v>5</v>
      </c>
      <c r="B52" s="446"/>
      <c r="C52" s="93"/>
      <c r="D52" s="407" t="str">
        <f>IF(D47=$L$11,$M$10,IF(ROUNDDOWN(D47,0)=$L$10,$N$10,$M$10))</f>
        <v>　レベル　5</v>
      </c>
      <c r="E52" s="765" t="s">
        <v>355</v>
      </c>
      <c r="F52" s="491"/>
      <c r="G52" s="491"/>
      <c r="H52" s="491"/>
      <c r="I52" s="491"/>
      <c r="J52" s="421"/>
    </row>
    <row r="53" spans="1:10">
      <c r="A53" s="692">
        <v>0</v>
      </c>
    </row>
    <row r="54" spans="1:10" ht="15.75">
      <c r="B54" s="388">
        <v>2</v>
      </c>
      <c r="C54" s="396" t="s">
        <v>426</v>
      </c>
    </row>
    <row r="55" spans="1:10" ht="16.5" thickBot="1">
      <c r="B55" s="388">
        <v>2.1</v>
      </c>
      <c r="C55" s="398" t="s">
        <v>451</v>
      </c>
      <c r="D55" s="75"/>
      <c r="E55" s="75"/>
      <c r="F55" s="75"/>
      <c r="G55" s="75"/>
      <c r="H55" s="75"/>
      <c r="I55" s="75"/>
      <c r="J55" s="410" t="str">
        <f>IF(J56=0,$L$3,"")</f>
        <v/>
      </c>
    </row>
    <row r="56" spans="1:10" ht="14.25" hidden="1" thickBot="1">
      <c r="B56" s="446"/>
      <c r="C56" s="93"/>
      <c r="D56" s="400"/>
      <c r="E56" s="401"/>
      <c r="F56" s="402"/>
      <c r="G56" s="402"/>
      <c r="H56" s="403"/>
      <c r="I56" s="403"/>
      <c r="J56" s="404">
        <f>スコア!M64</f>
        <v>1</v>
      </c>
    </row>
    <row r="57" spans="1:10" ht="20.100000000000001" customHeight="1" thickBot="1">
      <c r="B57" s="446"/>
      <c r="C57" s="93"/>
      <c r="D57" s="405">
        <v>3</v>
      </c>
      <c r="E57" s="449" t="s">
        <v>385</v>
      </c>
      <c r="F57" s="416"/>
      <c r="G57" s="416"/>
      <c r="H57" s="416"/>
      <c r="I57" s="416"/>
      <c r="J57" s="417"/>
    </row>
    <row r="58" spans="1:10" ht="35.1" customHeight="1">
      <c r="A58" s="691">
        <v>1</v>
      </c>
      <c r="B58" s="446"/>
      <c r="C58" s="93"/>
      <c r="D58" s="463" t="str">
        <f>IF(D57=$L$11,$M$6,IF(ROUNDDOWN(D57,0)=$L$6,$N$6,$M$6))</f>
        <v>　レベル　1</v>
      </c>
      <c r="E58" s="902" t="s">
        <v>846</v>
      </c>
      <c r="F58" s="892"/>
      <c r="G58" s="892"/>
      <c r="H58" s="892"/>
      <c r="I58" s="892"/>
      <c r="J58" s="893"/>
    </row>
    <row r="59" spans="1:10" ht="20.100000000000001" customHeight="1">
      <c r="A59" s="691" t="s">
        <v>202</v>
      </c>
      <c r="B59" s="446"/>
      <c r="C59" s="93"/>
      <c r="D59" s="406" t="str">
        <f>IF(D57=$L$11,$M$7,IF(ROUNDDOWN(D57,0)=$L$7,$N$7,$M$7))</f>
        <v>　レベル　2</v>
      </c>
      <c r="E59" s="746" t="s">
        <v>145</v>
      </c>
      <c r="F59" s="747"/>
      <c r="G59" s="747"/>
      <c r="H59" s="747"/>
      <c r="I59" s="747"/>
      <c r="J59" s="748"/>
    </row>
    <row r="60" spans="1:10" ht="20.100000000000001" customHeight="1">
      <c r="A60" s="691">
        <v>3</v>
      </c>
      <c r="B60" s="446"/>
      <c r="C60" s="93"/>
      <c r="D60" s="406" t="str">
        <f>IF(D57=$L$11,$M$8,IF(ROUNDDOWN(D57,0)=$L$8,$N$8,$M$8))</f>
        <v>■レベル　3</v>
      </c>
      <c r="E60" s="746" t="s">
        <v>1011</v>
      </c>
      <c r="F60" s="747"/>
      <c r="G60" s="747"/>
      <c r="H60" s="747"/>
      <c r="I60" s="747"/>
      <c r="J60" s="748"/>
    </row>
    <row r="61" spans="1:10" ht="48" customHeight="1">
      <c r="A61" s="691">
        <v>4</v>
      </c>
      <c r="B61" s="446"/>
      <c r="C61" s="93"/>
      <c r="D61" s="406" t="str">
        <f>IF(D57=$L$11,$M$9,IF(ROUNDDOWN(D57,0)=$L$9,$N$9,$M$9))</f>
        <v>　レベル　4</v>
      </c>
      <c r="E61" s="890" t="s">
        <v>1012</v>
      </c>
      <c r="F61" s="885"/>
      <c r="G61" s="885"/>
      <c r="H61" s="885"/>
      <c r="I61" s="885"/>
      <c r="J61" s="886"/>
    </row>
    <row r="62" spans="1:10" ht="49.5" customHeight="1">
      <c r="A62" s="691">
        <v>5</v>
      </c>
      <c r="B62" s="446"/>
      <c r="C62" s="93"/>
      <c r="D62" s="407" t="str">
        <f>IF(D57=$L$11,$M$10,IF(ROUNDDOWN(D57,0)=$L$10,$N$10,$M$10))</f>
        <v>　レベル　5</v>
      </c>
      <c r="E62" s="901" t="s">
        <v>1013</v>
      </c>
      <c r="F62" s="888"/>
      <c r="G62" s="888"/>
      <c r="H62" s="888"/>
      <c r="I62" s="888"/>
      <c r="J62" s="889"/>
    </row>
    <row r="63" spans="1:10" ht="15.75">
      <c r="A63" s="692">
        <v>0</v>
      </c>
      <c r="B63" s="446"/>
      <c r="C63" s="391"/>
    </row>
    <row r="64" spans="1:10" ht="16.5" thickBot="1">
      <c r="B64" s="388">
        <v>2.2000000000000002</v>
      </c>
      <c r="C64" s="398" t="s">
        <v>452</v>
      </c>
      <c r="D64" s="75"/>
      <c r="E64" s="75"/>
      <c r="F64" s="75"/>
      <c r="G64" s="75"/>
      <c r="H64" s="75"/>
      <c r="I64" s="75"/>
      <c r="J64" s="410" t="str">
        <f>IF(J65=0,$L$3,"")</f>
        <v/>
      </c>
    </row>
    <row r="65" spans="1:10" ht="14.25" hidden="1" thickBot="1">
      <c r="B65" s="446"/>
      <c r="C65" s="93"/>
      <c r="D65" s="400"/>
      <c r="E65" s="401"/>
      <c r="F65" s="402"/>
      <c r="G65" s="402"/>
      <c r="H65" s="403"/>
      <c r="I65" s="403"/>
      <c r="J65" s="404">
        <f>スコア!M65</f>
        <v>1</v>
      </c>
    </row>
    <row r="66" spans="1:10" ht="20.100000000000001" customHeight="1" thickBot="1">
      <c r="B66" s="446"/>
      <c r="C66" s="93"/>
      <c r="D66" s="405">
        <v>3</v>
      </c>
      <c r="E66" s="449" t="s">
        <v>385</v>
      </c>
      <c r="F66" s="416"/>
      <c r="G66" s="416"/>
      <c r="H66" s="416"/>
      <c r="I66" s="416"/>
      <c r="J66" s="417"/>
    </row>
    <row r="67" spans="1:10" ht="20.100000000000001" customHeight="1">
      <c r="A67" s="691" t="s">
        <v>202</v>
      </c>
      <c r="B67" s="446"/>
      <c r="C67" s="93"/>
      <c r="D67" s="463" t="str">
        <f>IF(D66=$L$11,$M$6,IF(ROUNDDOWN(D66,0)=$L$6,$N$6,$M$6))</f>
        <v>　レベル　1</v>
      </c>
      <c r="E67" s="743" t="s">
        <v>145</v>
      </c>
      <c r="F67" s="490"/>
      <c r="G67" s="490"/>
      <c r="H67" s="490"/>
      <c r="I67" s="490"/>
      <c r="J67" s="420"/>
    </row>
    <row r="68" spans="1:10" ht="20.100000000000001" customHeight="1">
      <c r="A68" s="691" t="s">
        <v>202</v>
      </c>
      <c r="B68" s="446"/>
      <c r="C68" s="93"/>
      <c r="D68" s="406" t="str">
        <f>IF(D66=$L$11,$M$7,IF(ROUNDDOWN(D66,0)=$L$7,$N$7,$M$7))</f>
        <v>　レベル　2</v>
      </c>
      <c r="E68" s="746" t="s">
        <v>145</v>
      </c>
      <c r="F68" s="488"/>
      <c r="G68" s="488"/>
      <c r="H68" s="488"/>
      <c r="I68" s="488"/>
      <c r="J68" s="492"/>
    </row>
    <row r="69" spans="1:10" ht="20.100000000000001" customHeight="1">
      <c r="A69" s="691">
        <v>3</v>
      </c>
      <c r="B69" s="446"/>
      <c r="C69" s="93"/>
      <c r="D69" s="406" t="str">
        <f>IF(D66=$L$11,$M$8,IF(ROUNDDOWN(D66,0)=$L$8,$N$8,$M$8))</f>
        <v>■レベル　3</v>
      </c>
      <c r="E69" s="746" t="s">
        <v>847</v>
      </c>
      <c r="F69" s="488"/>
      <c r="G69" s="488"/>
      <c r="H69" s="488"/>
      <c r="I69" s="488"/>
      <c r="J69" s="492"/>
    </row>
    <row r="70" spans="1:10" ht="20.100000000000001" customHeight="1">
      <c r="A70" s="691">
        <v>4</v>
      </c>
      <c r="B70" s="446"/>
      <c r="C70" s="93"/>
      <c r="D70" s="406" t="str">
        <f>IF(D66=$L$11,$M$9,IF(ROUNDDOWN(D66,0)=$L$9,$N$9,$M$9))</f>
        <v>　レベル　4</v>
      </c>
      <c r="E70" s="746" t="s">
        <v>848</v>
      </c>
      <c r="F70" s="488"/>
      <c r="G70" s="488"/>
      <c r="H70" s="488"/>
      <c r="I70" s="488"/>
      <c r="J70" s="492"/>
    </row>
    <row r="71" spans="1:10" ht="20.100000000000001" customHeight="1">
      <c r="A71" s="691">
        <v>5</v>
      </c>
      <c r="B71" s="446"/>
      <c r="C71" s="93"/>
      <c r="D71" s="407" t="str">
        <f>IF(D66=$L$11,$M$10,IF(ROUNDDOWN(D66,0)=$L$10,$N$10,$M$10))</f>
        <v>　レベル　5</v>
      </c>
      <c r="E71" s="765" t="s">
        <v>849</v>
      </c>
      <c r="F71" s="491"/>
      <c r="G71" s="491"/>
      <c r="H71" s="491"/>
      <c r="I71" s="491"/>
      <c r="J71" s="421"/>
    </row>
    <row r="72" spans="1:10">
      <c r="A72" s="692">
        <v>0</v>
      </c>
    </row>
    <row r="73" spans="1:10" ht="15.75">
      <c r="B73" s="388">
        <v>2.2999999999999998</v>
      </c>
      <c r="C73" s="398" t="s">
        <v>453</v>
      </c>
      <c r="D73" s="75"/>
      <c r="E73" s="75"/>
      <c r="F73" s="75"/>
      <c r="G73" s="75"/>
      <c r="H73" s="75"/>
      <c r="I73" s="75"/>
      <c r="J73" s="75"/>
    </row>
    <row r="74" spans="1:10" ht="15" thickBot="1">
      <c r="B74" s="446"/>
      <c r="C74" s="93"/>
      <c r="D74" s="399" t="s">
        <v>613</v>
      </c>
      <c r="E74" s="409"/>
      <c r="F74" s="415"/>
      <c r="G74" s="415"/>
      <c r="H74" s="412"/>
      <c r="I74" s="412"/>
      <c r="J74" s="410" t="str">
        <f>IF(J75=0,$L$3,"")</f>
        <v>&lt;評価しない&gt;</v>
      </c>
    </row>
    <row r="75" spans="1:10" ht="14.25" hidden="1" thickBot="1">
      <c r="B75" s="446"/>
      <c r="C75" s="93"/>
      <c r="D75" s="735"/>
      <c r="E75" s="401"/>
      <c r="F75" s="402"/>
      <c r="G75" s="402"/>
      <c r="H75" s="403"/>
      <c r="I75" s="403"/>
      <c r="J75" s="404">
        <f>スコア!M66</f>
        <v>0</v>
      </c>
    </row>
    <row r="76" spans="1:10" ht="19.5" customHeight="1" thickBot="1">
      <c r="B76" s="446"/>
      <c r="C76" s="93"/>
      <c r="D76" s="736">
        <v>3</v>
      </c>
      <c r="E76" s="449" t="s">
        <v>385</v>
      </c>
      <c r="F76" s="416"/>
      <c r="G76" s="416"/>
      <c r="H76" s="416"/>
      <c r="I76" s="416"/>
      <c r="J76" s="417"/>
    </row>
    <row r="77" spans="1:10" ht="20.100000000000001" customHeight="1">
      <c r="A77" s="691">
        <v>1</v>
      </c>
      <c r="B77" s="446"/>
      <c r="C77" s="93"/>
      <c r="D77" s="463" t="str">
        <f>IF(D76=$L$11,$M$6,IF(ROUNDDOWN(D76,0)=$L$6,$N$6,$M$6))</f>
        <v>　レベル　1</v>
      </c>
      <c r="E77" s="743" t="s">
        <v>614</v>
      </c>
      <c r="F77" s="490"/>
      <c r="G77" s="490"/>
      <c r="H77" s="490"/>
      <c r="I77" s="490"/>
      <c r="J77" s="420"/>
    </row>
    <row r="78" spans="1:10" ht="20.100000000000001" customHeight="1">
      <c r="A78" s="691">
        <v>2</v>
      </c>
      <c r="B78" s="446"/>
      <c r="C78" s="93"/>
      <c r="D78" s="406" t="str">
        <f>IF(D76=$L$11,$M$7,IF(ROUNDDOWN(D76,0)=$L$7,$N$7,$M$7))</f>
        <v>　レベル　2</v>
      </c>
      <c r="E78" s="746" t="s">
        <v>615</v>
      </c>
      <c r="F78" s="488"/>
      <c r="G78" s="488"/>
      <c r="H78" s="488"/>
      <c r="I78" s="488"/>
      <c r="J78" s="492"/>
    </row>
    <row r="79" spans="1:10" ht="20.100000000000001" customHeight="1">
      <c r="A79" s="691" t="s">
        <v>202</v>
      </c>
      <c r="B79" s="446"/>
      <c r="C79" s="93"/>
      <c r="D79" s="406" t="str">
        <f>IF(D76=$L$11,$M$8,IF(ROUNDDOWN(D76,0)=$L$8,$N$8,$M$8))</f>
        <v>■レベル　3</v>
      </c>
      <c r="E79" s="746" t="s">
        <v>145</v>
      </c>
      <c r="F79" s="488"/>
      <c r="G79" s="488"/>
      <c r="H79" s="488"/>
      <c r="I79" s="488"/>
      <c r="J79" s="492"/>
    </row>
    <row r="80" spans="1:10" ht="20.100000000000001" customHeight="1">
      <c r="A80" s="691" t="s">
        <v>202</v>
      </c>
      <c r="B80" s="446"/>
      <c r="C80" s="93"/>
      <c r="D80" s="406" t="str">
        <f>IF(D76=$L$11,$M$9,IF(ROUNDDOWN(D76,0)=$L$9,$N$9,$M$9))</f>
        <v>　レベル　4</v>
      </c>
      <c r="E80" s="746" t="s">
        <v>145</v>
      </c>
      <c r="F80" s="488"/>
      <c r="G80" s="488"/>
      <c r="H80" s="488"/>
      <c r="I80" s="488"/>
      <c r="J80" s="492"/>
    </row>
    <row r="81" spans="1:10" ht="20.100000000000001" customHeight="1">
      <c r="A81" s="691" t="s">
        <v>202</v>
      </c>
      <c r="B81" s="446"/>
      <c r="C81" s="93"/>
      <c r="D81" s="407" t="str">
        <f>IF(D76=$L$11,$M$10,IF(ROUNDDOWN(D76,0)=$L$10,$N$10,$M$10))</f>
        <v>　レベル　5</v>
      </c>
      <c r="E81" s="765" t="s">
        <v>145</v>
      </c>
      <c r="F81" s="491"/>
      <c r="G81" s="491"/>
      <c r="H81" s="491"/>
      <c r="I81" s="491"/>
      <c r="J81" s="421"/>
    </row>
    <row r="82" spans="1:10" ht="15.75">
      <c r="A82" s="692">
        <v>0</v>
      </c>
      <c r="B82" s="446"/>
      <c r="C82" s="391"/>
    </row>
    <row r="83" spans="1:10" ht="15" thickBot="1">
      <c r="B83" s="446"/>
      <c r="C83" s="93"/>
      <c r="D83" s="399" t="s">
        <v>616</v>
      </c>
      <c r="E83" s="409"/>
      <c r="F83" s="415"/>
      <c r="G83" s="415"/>
      <c r="H83" s="412"/>
      <c r="I83" s="412"/>
      <c r="J83" s="410" t="str">
        <f>IF(J84=0,$L$3,"")</f>
        <v>&lt;評価しない&gt;</v>
      </c>
    </row>
    <row r="84" spans="1:10" ht="14.25" hidden="1" thickBot="1">
      <c r="B84" s="446"/>
      <c r="C84" s="93"/>
      <c r="D84" s="400"/>
      <c r="E84" s="401"/>
      <c r="F84" s="402"/>
      <c r="G84" s="402"/>
      <c r="H84" s="403"/>
      <c r="I84" s="403"/>
      <c r="J84" s="404">
        <f>スコア!M67</f>
        <v>0</v>
      </c>
    </row>
    <row r="85" spans="1:10" ht="20.100000000000001" customHeight="1" thickBot="1">
      <c r="B85" s="446"/>
      <c r="C85" s="93"/>
      <c r="D85" s="736">
        <v>3</v>
      </c>
      <c r="E85" s="449" t="s">
        <v>385</v>
      </c>
      <c r="F85" s="416"/>
      <c r="G85" s="416"/>
      <c r="H85" s="416"/>
      <c r="I85" s="416"/>
      <c r="J85" s="417"/>
    </row>
    <row r="86" spans="1:10" ht="20.100000000000001" customHeight="1">
      <c r="A86" s="691" t="s">
        <v>202</v>
      </c>
      <c r="B86" s="446"/>
      <c r="C86" s="93"/>
      <c r="D86" s="463" t="str">
        <f>IF(D85=$L$11,$M$6,IF(ROUNDDOWN(D85,0)=$L$6,$N$6,$M$6))</f>
        <v>　レベル　1</v>
      </c>
      <c r="E86" s="743" t="s">
        <v>145</v>
      </c>
      <c r="F86" s="744"/>
      <c r="G86" s="744"/>
      <c r="H86" s="744"/>
      <c r="I86" s="744"/>
      <c r="J86" s="745"/>
    </row>
    <row r="87" spans="1:10" ht="20.100000000000001" customHeight="1">
      <c r="A87" s="691" t="s">
        <v>202</v>
      </c>
      <c r="B87" s="446"/>
      <c r="C87" s="93"/>
      <c r="D87" s="406" t="str">
        <f>IF(D85=$L$11,$M$7,IF(ROUNDDOWN(D85,0)=$L$7,$N$7,$M$7))</f>
        <v>　レベル　2</v>
      </c>
      <c r="E87" s="746" t="s">
        <v>145</v>
      </c>
      <c r="F87" s="747"/>
      <c r="G87" s="747"/>
      <c r="H87" s="747"/>
      <c r="I87" s="747"/>
      <c r="J87" s="748"/>
    </row>
    <row r="88" spans="1:10" ht="20.100000000000001" customHeight="1">
      <c r="A88" s="691" t="s">
        <v>202</v>
      </c>
      <c r="B88" s="446"/>
      <c r="C88" s="93"/>
      <c r="D88" s="406" t="str">
        <f>IF(D85=$L$11,$M$8,IF(ROUNDDOWN(D85,0)=$L$8,$N$8,$M$8))</f>
        <v>■レベル　3</v>
      </c>
      <c r="E88" s="746" t="s">
        <v>145</v>
      </c>
      <c r="F88" s="747"/>
      <c r="G88" s="747"/>
      <c r="H88" s="747"/>
      <c r="I88" s="747"/>
      <c r="J88" s="748"/>
    </row>
    <row r="89" spans="1:10" ht="35.1" customHeight="1">
      <c r="A89" s="691">
        <v>4</v>
      </c>
      <c r="B89" s="446"/>
      <c r="C89" s="93"/>
      <c r="D89" s="406" t="str">
        <f>IF(D85=$L$11,$M$9,IF(ROUNDDOWN(D85,0)=$L$9,$N$9,$M$9))</f>
        <v>　レベル　4</v>
      </c>
      <c r="E89" s="890" t="s">
        <v>354</v>
      </c>
      <c r="F89" s="885"/>
      <c r="G89" s="885"/>
      <c r="H89" s="885"/>
      <c r="I89" s="885"/>
      <c r="J89" s="886"/>
    </row>
    <row r="90" spans="1:10" ht="20.100000000000001" customHeight="1">
      <c r="A90" s="691">
        <v>5</v>
      </c>
      <c r="B90" s="446"/>
      <c r="C90" s="93"/>
      <c r="D90" s="407" t="str">
        <f>IF(D85=$L$11,$M$10,IF(ROUNDDOWN(D85,0)=$L$10,$N$10,$M$10))</f>
        <v>　レベル　5</v>
      </c>
      <c r="E90" s="765" t="s">
        <v>353</v>
      </c>
      <c r="F90" s="766"/>
      <c r="G90" s="766"/>
      <c r="H90" s="766"/>
      <c r="I90" s="766"/>
      <c r="J90" s="767"/>
    </row>
    <row r="91" spans="1:10" ht="15.75">
      <c r="A91" s="692">
        <v>0</v>
      </c>
      <c r="B91" s="446"/>
      <c r="C91" s="391"/>
    </row>
    <row r="92" spans="1:10" ht="15.75">
      <c r="B92" s="388">
        <v>3</v>
      </c>
      <c r="C92" s="396" t="s">
        <v>454</v>
      </c>
    </row>
    <row r="93" spans="1:10" ht="16.5" thickBot="1">
      <c r="B93" s="388">
        <v>3.1</v>
      </c>
      <c r="C93" s="398" t="s">
        <v>455</v>
      </c>
      <c r="D93" s="75"/>
      <c r="E93" s="75"/>
      <c r="F93" s="75"/>
      <c r="G93" s="75"/>
      <c r="H93" s="75"/>
      <c r="I93" s="75"/>
      <c r="J93" s="410" t="str">
        <f>IF(J94=0,$L$3,"")</f>
        <v/>
      </c>
    </row>
    <row r="94" spans="1:10" ht="14.25" hidden="1" thickBot="1">
      <c r="B94" s="446"/>
      <c r="C94" s="93"/>
      <c r="D94" s="400"/>
      <c r="E94" s="401"/>
      <c r="F94" s="402"/>
      <c r="G94" s="402"/>
      <c r="H94" s="403"/>
      <c r="I94" s="403"/>
      <c r="J94" s="404">
        <f>スコア!M69</f>
        <v>1</v>
      </c>
    </row>
    <row r="95" spans="1:10" ht="20.100000000000001" customHeight="1" thickBot="1">
      <c r="B95" s="446"/>
      <c r="C95" s="93"/>
      <c r="D95" s="587">
        <v>3</v>
      </c>
      <c r="E95" s="449" t="s">
        <v>385</v>
      </c>
      <c r="F95" s="416"/>
      <c r="G95" s="416"/>
      <c r="H95" s="416"/>
      <c r="I95" s="416"/>
      <c r="J95" s="417"/>
    </row>
    <row r="96" spans="1:10" ht="20.100000000000001" customHeight="1">
      <c r="A96" s="691">
        <v>1</v>
      </c>
      <c r="B96" s="446"/>
      <c r="C96" s="93"/>
      <c r="D96" s="463" t="str">
        <f>IF(D95=$L$11,$M$6,IF(ROUNDDOWN(D95,0)=$L$6,$N$6,$M$6))</f>
        <v>　レベル　1</v>
      </c>
      <c r="E96" s="743" t="s">
        <v>352</v>
      </c>
      <c r="F96" s="693"/>
      <c r="G96" s="693"/>
      <c r="H96" s="693"/>
      <c r="I96" s="693"/>
      <c r="J96" s="694"/>
    </row>
    <row r="97" spans="1:10" ht="20.100000000000001" customHeight="1">
      <c r="A97" s="691" t="s">
        <v>202</v>
      </c>
      <c r="B97" s="446"/>
      <c r="C97" s="93"/>
      <c r="D97" s="406" t="str">
        <f>IF(D95=$L$11,$M$7,IF(ROUNDDOWN(D95,0)=$L$7,$N$7,$M$7))</f>
        <v>　レベル　2</v>
      </c>
      <c r="E97" s="746" t="s">
        <v>145</v>
      </c>
      <c r="F97" s="695"/>
      <c r="G97" s="695"/>
      <c r="H97" s="695"/>
      <c r="I97" s="695"/>
      <c r="J97" s="696"/>
    </row>
    <row r="98" spans="1:10" ht="20.100000000000001" customHeight="1">
      <c r="A98" s="691">
        <v>3</v>
      </c>
      <c r="B98" s="446"/>
      <c r="C98" s="93"/>
      <c r="D98" s="406" t="str">
        <f>IF(D95=$L$11,$M$8,IF(ROUNDDOWN(D95,0)=$L$8,$N$8,$M$8))</f>
        <v>■レベル　3</v>
      </c>
      <c r="E98" s="746" t="s">
        <v>351</v>
      </c>
      <c r="F98" s="695"/>
      <c r="G98" s="695"/>
      <c r="H98" s="695"/>
      <c r="I98" s="695"/>
      <c r="J98" s="696"/>
    </row>
    <row r="99" spans="1:10" ht="20.100000000000001" customHeight="1">
      <c r="A99" s="691" t="s">
        <v>202</v>
      </c>
      <c r="B99" s="446"/>
      <c r="C99" s="93"/>
      <c r="D99" s="406" t="str">
        <f>IF(D95=$L$11,$M$9,IF(ROUNDDOWN(D95,0)=$L$9,$N$9,$M$9))</f>
        <v>　レベル　4</v>
      </c>
      <c r="E99" s="746" t="s">
        <v>145</v>
      </c>
      <c r="F99" s="695"/>
      <c r="G99" s="695"/>
      <c r="H99" s="695"/>
      <c r="I99" s="695"/>
      <c r="J99" s="696"/>
    </row>
    <row r="100" spans="1:10" ht="20.100000000000001" customHeight="1">
      <c r="A100" s="691">
        <v>5</v>
      </c>
      <c r="B100" s="446"/>
      <c r="C100" s="93"/>
      <c r="D100" s="407" t="str">
        <f>IF(D95=$L$11,$M$10,IF(ROUNDDOWN(D95,0)=$L$10,$N$10,$M$10))</f>
        <v>　レベル　5</v>
      </c>
      <c r="E100" s="765" t="s">
        <v>456</v>
      </c>
      <c r="F100" s="697"/>
      <c r="G100" s="697"/>
      <c r="H100" s="697"/>
      <c r="I100" s="697"/>
      <c r="J100" s="698"/>
    </row>
    <row r="101" spans="1:10" ht="14.25" hidden="1" thickBot="1">
      <c r="A101" s="692">
        <v>0</v>
      </c>
      <c r="B101" s="446"/>
      <c r="C101" s="93"/>
      <c r="D101" s="405">
        <v>0</v>
      </c>
      <c r="E101" s="521" t="s">
        <v>238</v>
      </c>
      <c r="F101" s="464" t="s">
        <v>263</v>
      </c>
    </row>
    <row r="102" spans="1:10" ht="15.75">
      <c r="A102"/>
      <c r="B102" s="446"/>
      <c r="C102" s="391"/>
      <c r="D102" s="466" t="s">
        <v>350</v>
      </c>
      <c r="E102" s="75"/>
      <c r="F102" s="75"/>
      <c r="G102" s="75"/>
      <c r="H102" s="418"/>
      <c r="I102" s="593"/>
      <c r="J102" s="414"/>
    </row>
    <row r="103" spans="1:10" ht="20.100000000000001" customHeight="1" thickBot="1">
      <c r="D103" s="699"/>
      <c r="E103" s="700" t="s">
        <v>589</v>
      </c>
      <c r="F103" s="668" t="s">
        <v>642</v>
      </c>
      <c r="G103" s="419"/>
      <c r="H103" s="419"/>
      <c r="I103" s="419"/>
      <c r="J103" s="422"/>
    </row>
    <row r="104" spans="1:10" ht="35.1" customHeight="1">
      <c r="D104" s="525"/>
      <c r="E104" s="526">
        <v>1</v>
      </c>
      <c r="F104" s="891" t="s">
        <v>850</v>
      </c>
      <c r="G104" s="892"/>
      <c r="H104" s="892"/>
      <c r="I104" s="892"/>
      <c r="J104" s="893"/>
    </row>
    <row r="105" spans="1:10" ht="35.1" customHeight="1">
      <c r="D105" s="413"/>
      <c r="E105" s="527">
        <v>2</v>
      </c>
      <c r="F105" s="884" t="s">
        <v>851</v>
      </c>
      <c r="G105" s="885"/>
      <c r="H105" s="885"/>
      <c r="I105" s="885"/>
      <c r="J105" s="886"/>
    </row>
    <row r="106" spans="1:10" ht="35.1" customHeight="1">
      <c r="D106" s="413"/>
      <c r="E106" s="527">
        <v>3</v>
      </c>
      <c r="F106" s="884" t="s">
        <v>852</v>
      </c>
      <c r="G106" s="885"/>
      <c r="H106" s="885"/>
      <c r="I106" s="885"/>
      <c r="J106" s="886"/>
    </row>
    <row r="107" spans="1:10" ht="35.1" customHeight="1">
      <c r="D107" s="413"/>
      <c r="E107" s="527">
        <v>4</v>
      </c>
      <c r="F107" s="884" t="s">
        <v>853</v>
      </c>
      <c r="G107" s="885"/>
      <c r="H107" s="885"/>
      <c r="I107" s="885"/>
      <c r="J107" s="886"/>
    </row>
    <row r="108" spans="1:10" ht="35.1" customHeight="1">
      <c r="D108" s="413"/>
      <c r="E108" s="527">
        <v>5</v>
      </c>
      <c r="F108" s="884" t="s">
        <v>854</v>
      </c>
      <c r="G108" s="885"/>
      <c r="H108" s="885"/>
      <c r="I108" s="885"/>
      <c r="J108" s="886"/>
    </row>
    <row r="109" spans="1:10" ht="20.100000000000001" customHeight="1" thickBot="1">
      <c r="D109" s="664"/>
      <c r="E109" s="528">
        <v>6</v>
      </c>
      <c r="F109" s="747" t="s">
        <v>349</v>
      </c>
      <c r="G109" s="747"/>
      <c r="H109" s="747"/>
      <c r="I109" s="747"/>
      <c r="J109" s="748"/>
    </row>
    <row r="110" spans="1:10" ht="20.100000000000001" customHeight="1">
      <c r="D110" s="467" t="s">
        <v>266</v>
      </c>
      <c r="E110" s="515">
        <f>COUNTIF(D104:D109,$M$4)</f>
        <v>0</v>
      </c>
      <c r="F110" s="515"/>
      <c r="G110" s="515"/>
      <c r="H110" s="515"/>
      <c r="I110" s="515"/>
      <c r="J110" s="516"/>
    </row>
    <row r="111" spans="1:10"/>
    <row r="112" spans="1:10" ht="15.75">
      <c r="B112" s="388">
        <v>4</v>
      </c>
      <c r="C112" s="396" t="s">
        <v>457</v>
      </c>
    </row>
    <row r="113" spans="1:10" ht="15.75">
      <c r="B113" s="388">
        <v>4.0999999999999996</v>
      </c>
      <c r="C113" s="398" t="s">
        <v>458</v>
      </c>
      <c r="D113" s="399"/>
      <c r="E113" s="409"/>
      <c r="F113" s="415"/>
      <c r="G113" s="415"/>
      <c r="H113" s="412"/>
      <c r="I113" s="412"/>
      <c r="J113" s="410" t="str">
        <f>IF(J114=0,$L$3,"")</f>
        <v/>
      </c>
    </row>
    <row r="114" spans="1:10" ht="14.25" hidden="1" thickBot="1">
      <c r="B114" s="446"/>
      <c r="C114" s="93"/>
      <c r="D114" s="400"/>
      <c r="E114" s="401"/>
      <c r="F114" s="402"/>
      <c r="G114" s="402"/>
      <c r="H114" s="403"/>
      <c r="I114" s="403"/>
      <c r="J114" s="404">
        <f>スコア!M71</f>
        <v>1</v>
      </c>
    </row>
    <row r="115" spans="1:10" ht="20.100000000000001" customHeight="1">
      <c r="B115" s="446"/>
      <c r="C115" s="93"/>
      <c r="D115" s="705">
        <f>D123</f>
        <v>3</v>
      </c>
      <c r="E115" s="416" t="s">
        <v>385</v>
      </c>
      <c r="F115" s="416"/>
      <c r="G115" s="416"/>
      <c r="H115" s="416"/>
      <c r="I115" s="416"/>
      <c r="J115" s="417"/>
    </row>
    <row r="116" spans="1:10" ht="20.100000000000001" customHeight="1">
      <c r="A116" s="691">
        <v>1</v>
      </c>
      <c r="B116" s="446"/>
      <c r="C116" s="93"/>
      <c r="D116" s="406" t="str">
        <f>IF(D115=$L$11,$M$6,IF(ROUNDDOWN(D115,0)=$L$6,$N$6,$M$6))</f>
        <v>　レベル　1</v>
      </c>
      <c r="E116" s="743" t="s">
        <v>348</v>
      </c>
      <c r="F116" s="490"/>
      <c r="G116" s="490"/>
      <c r="H116" s="490"/>
      <c r="I116" s="490"/>
      <c r="J116" s="420"/>
    </row>
    <row r="117" spans="1:10" ht="20.100000000000001" customHeight="1">
      <c r="A117" s="691" t="s">
        <v>202</v>
      </c>
      <c r="B117" s="446"/>
      <c r="C117" s="93"/>
      <c r="D117" s="406" t="str">
        <f>IF(D115=$L$11,$M$7,IF(ROUNDDOWN(D115,0)=$L$7,$N$7,$M$7))</f>
        <v>　レベル　2</v>
      </c>
      <c r="E117" s="746" t="s">
        <v>855</v>
      </c>
      <c r="F117" s="488"/>
      <c r="G117" s="488"/>
      <c r="H117" s="488"/>
      <c r="I117" s="488"/>
      <c r="J117" s="492"/>
    </row>
    <row r="118" spans="1:10" ht="20.100000000000001" customHeight="1">
      <c r="A118" s="691">
        <v>3</v>
      </c>
      <c r="B118" s="446"/>
      <c r="C118" s="93"/>
      <c r="D118" s="406" t="str">
        <f>IF(D115=$L$11,$M$8,IF(ROUNDDOWN(D115,0)=$L$8,$N$8,$M$8))</f>
        <v>■レベル　3</v>
      </c>
      <c r="E118" s="746" t="s">
        <v>856</v>
      </c>
      <c r="F118" s="488"/>
      <c r="G118" s="488"/>
      <c r="H118" s="488"/>
      <c r="I118" s="488"/>
      <c r="J118" s="492"/>
    </row>
    <row r="119" spans="1:10" ht="20.100000000000001" customHeight="1">
      <c r="A119" s="691">
        <v>4</v>
      </c>
      <c r="B119" s="446"/>
      <c r="C119" s="93"/>
      <c r="D119" s="406" t="str">
        <f>IF(D115=$L$11,$M$9,IF(ROUNDDOWN(D115,0)=$L$9,$N$9,$M$9))</f>
        <v>　レベル　4</v>
      </c>
      <c r="E119" s="746" t="s">
        <v>857</v>
      </c>
      <c r="F119" s="488"/>
      <c r="G119" s="488"/>
      <c r="H119" s="488"/>
      <c r="I119" s="488"/>
      <c r="J119" s="492"/>
    </row>
    <row r="120" spans="1:10" ht="20.100000000000001" customHeight="1" thickBot="1">
      <c r="A120" s="691">
        <v>5</v>
      </c>
      <c r="B120" s="446"/>
      <c r="C120" s="93"/>
      <c r="D120" s="407" t="str">
        <f>IF(D115=$L$11,$M$10,IF(ROUNDDOWN(D115,0)=$L$10,$N$10,$M$10))</f>
        <v>　レベル　5</v>
      </c>
      <c r="E120" s="765" t="s">
        <v>858</v>
      </c>
      <c r="F120" s="491"/>
      <c r="G120" s="491"/>
      <c r="H120" s="491"/>
      <c r="I120" s="491"/>
      <c r="J120" s="421"/>
    </row>
    <row r="121" spans="1:10" ht="14.25" thickBot="1">
      <c r="A121" s="692">
        <v>0</v>
      </c>
      <c r="B121" s="446"/>
      <c r="C121" s="93"/>
      <c r="D121" s="405">
        <v>0</v>
      </c>
      <c r="E121" s="521" t="s">
        <v>238</v>
      </c>
      <c r="F121" s="464" t="s">
        <v>263</v>
      </c>
    </row>
    <row r="122" spans="1:10" ht="15.75">
      <c r="A122"/>
      <c r="B122" s="446"/>
      <c r="C122" s="391"/>
      <c r="D122" s="466" t="s">
        <v>347</v>
      </c>
      <c r="E122" s="75"/>
      <c r="F122" s="75"/>
      <c r="G122" s="75"/>
      <c r="H122" s="418"/>
      <c r="I122" s="593"/>
      <c r="J122" s="414"/>
    </row>
    <row r="123" spans="1:10" ht="20.100000000000001" customHeight="1" thickBot="1">
      <c r="D123" s="706">
        <f>IF(F121=$N$3,IF(E131=0,1,IF(E131=1,3,IF(E131=2,4,IF(E131&gt;=3,5)))),D121)</f>
        <v>3</v>
      </c>
      <c r="E123" s="669" t="s">
        <v>589</v>
      </c>
      <c r="F123" s="668" t="s">
        <v>642</v>
      </c>
      <c r="G123" s="419"/>
      <c r="H123" s="419"/>
      <c r="I123" s="419"/>
      <c r="J123" s="422"/>
    </row>
    <row r="124" spans="1:10" ht="20.100000000000001" customHeight="1">
      <c r="D124" s="525"/>
      <c r="E124" s="526">
        <v>1</v>
      </c>
      <c r="F124" s="744" t="s">
        <v>617</v>
      </c>
      <c r="G124" s="490"/>
      <c r="H124" s="490"/>
      <c r="I124" s="490"/>
      <c r="J124" s="420"/>
    </row>
    <row r="125" spans="1:10" ht="20.100000000000001" customHeight="1">
      <c r="D125" s="413" t="s">
        <v>239</v>
      </c>
      <c r="E125" s="527">
        <v>2</v>
      </c>
      <c r="F125" s="747" t="s">
        <v>988</v>
      </c>
      <c r="G125" s="488"/>
      <c r="H125" s="488"/>
      <c r="I125" s="488"/>
      <c r="J125" s="492"/>
    </row>
    <row r="126" spans="1:10" ht="20.100000000000001" customHeight="1">
      <c r="D126" s="413" t="s">
        <v>577</v>
      </c>
      <c r="E126" s="527">
        <v>3</v>
      </c>
      <c r="F126" s="747" t="s">
        <v>989</v>
      </c>
      <c r="G126" s="488"/>
      <c r="H126" s="488"/>
      <c r="I126" s="488"/>
      <c r="J126" s="492"/>
    </row>
    <row r="127" spans="1:10" ht="20.100000000000001" customHeight="1">
      <c r="D127" s="413"/>
      <c r="E127" s="527">
        <v>4</v>
      </c>
      <c r="F127" s="747" t="s">
        <v>618</v>
      </c>
      <c r="G127" s="488"/>
      <c r="H127" s="488"/>
      <c r="I127" s="488"/>
      <c r="J127" s="492"/>
    </row>
    <row r="128" spans="1:10" ht="20.100000000000001" customHeight="1">
      <c r="D128" s="413"/>
      <c r="E128" s="527">
        <v>5</v>
      </c>
      <c r="F128" s="747" t="s">
        <v>346</v>
      </c>
      <c r="G128" s="488"/>
      <c r="H128" s="488"/>
      <c r="I128" s="488"/>
      <c r="J128" s="492"/>
    </row>
    <row r="129" spans="4:10" ht="20.100000000000001" customHeight="1">
      <c r="D129" s="413"/>
      <c r="E129" s="527">
        <v>6</v>
      </c>
      <c r="F129" s="747" t="s">
        <v>619</v>
      </c>
      <c r="G129" s="488"/>
      <c r="H129" s="488"/>
      <c r="I129" s="488"/>
      <c r="J129" s="492"/>
    </row>
    <row r="130" spans="4:10" ht="20.100000000000001" customHeight="1" thickBot="1">
      <c r="D130" s="664"/>
      <c r="E130" s="528">
        <v>7</v>
      </c>
      <c r="F130" s="747" t="s">
        <v>345</v>
      </c>
      <c r="G130" s="488"/>
      <c r="H130" s="488"/>
      <c r="I130" s="488"/>
      <c r="J130" s="492"/>
    </row>
    <row r="131" spans="4:10" ht="20.100000000000001" customHeight="1">
      <c r="D131" s="467" t="s">
        <v>266</v>
      </c>
      <c r="E131" s="515">
        <f>COUNTIF(D124:D130,$M$4)</f>
        <v>1</v>
      </c>
      <c r="F131" s="515"/>
      <c r="G131" s="515"/>
      <c r="H131" s="515"/>
      <c r="I131" s="515"/>
      <c r="J131" s="516"/>
    </row>
    <row r="132" spans="4:10">
      <c r="D132" s="475"/>
      <c r="E132" s="475"/>
      <c r="F132" s="475"/>
      <c r="G132" s="475"/>
      <c r="H132" s="475"/>
      <c r="I132" s="475"/>
      <c r="J132" s="475"/>
    </row>
    <row r="133" spans="4:10" hidden="1">
      <c r="D133" s="475"/>
      <c r="E133" s="475"/>
      <c r="F133" s="475"/>
      <c r="G133" s="475"/>
      <c r="H133" s="475"/>
      <c r="I133" s="475"/>
      <c r="J133" s="475"/>
    </row>
    <row r="134" spans="4:10" hidden="1">
      <c r="D134" s="475"/>
      <c r="E134" s="475"/>
      <c r="F134" s="475"/>
      <c r="G134" s="475"/>
      <c r="H134" s="475"/>
      <c r="I134" s="475"/>
      <c r="J134" s="475"/>
    </row>
  </sheetData>
  <sheetProtection password="ACAA" sheet="1" objects="1" scenarios="1"/>
  <mergeCells count="11">
    <mergeCell ref="D27:D28"/>
    <mergeCell ref="F40:J40"/>
    <mergeCell ref="F108:J108"/>
    <mergeCell ref="E58:J58"/>
    <mergeCell ref="E61:J61"/>
    <mergeCell ref="E62:J62"/>
    <mergeCell ref="E89:J89"/>
    <mergeCell ref="F104:J104"/>
    <mergeCell ref="F105:J105"/>
    <mergeCell ref="F106:J106"/>
    <mergeCell ref="F107:J107"/>
  </mergeCells>
  <phoneticPr fontId="23"/>
  <conditionalFormatting sqref="D104:D109">
    <cfRule type="expression" dxfId="60" priority="53" stopIfTrue="1">
      <formula>$J$94&gt;0</formula>
    </cfRule>
  </conditionalFormatting>
  <conditionalFormatting sqref="D124:D130">
    <cfRule type="expression" dxfId="59" priority="52" stopIfTrue="1">
      <formula>$J$114&gt;0</formula>
    </cfRule>
  </conditionalFormatting>
  <conditionalFormatting sqref="D9">
    <cfRule type="expression" dxfId="58" priority="48" stopIfTrue="1">
      <formula>AND(OR(D9&lt;1,D9&gt;5),D9&lt;&gt;0)</formula>
    </cfRule>
    <cfRule type="expression" dxfId="57" priority="49" stopIfTrue="1">
      <formula>J8&gt;0</formula>
    </cfRule>
  </conditionalFormatting>
  <conditionalFormatting sqref="D47">
    <cfRule type="expression" dxfId="56" priority="46" stopIfTrue="1">
      <formula>AND(OR(D47&lt;1,D47&gt;5),D47&lt;&gt;0)</formula>
    </cfRule>
    <cfRule type="expression" dxfId="55" priority="47" stopIfTrue="1">
      <formula>J46&gt;0</formula>
    </cfRule>
  </conditionalFormatting>
  <conditionalFormatting sqref="D57">
    <cfRule type="expression" dxfId="54" priority="44" stopIfTrue="1">
      <formula>AND(OR(D57&lt;1,D57&gt;5),D57&lt;&gt;0)</formula>
    </cfRule>
    <cfRule type="expression" dxfId="53" priority="45" stopIfTrue="1">
      <formula>J56&gt;0</formula>
    </cfRule>
  </conditionalFormatting>
  <conditionalFormatting sqref="D66">
    <cfRule type="expression" dxfId="52" priority="42" stopIfTrue="1">
      <formula>AND(OR(D66&lt;1,D66&gt;5),D66&lt;&gt;0)</formula>
    </cfRule>
    <cfRule type="expression" dxfId="51" priority="43" stopIfTrue="1">
      <formula>J65&gt;0</formula>
    </cfRule>
  </conditionalFormatting>
  <conditionalFormatting sqref="D76">
    <cfRule type="expression" dxfId="50" priority="17" stopIfTrue="1">
      <formula>AND(OR(D76&lt;1,D76&gt;5),D76&lt;&gt;0)</formula>
    </cfRule>
    <cfRule type="expression" dxfId="49" priority="18" stopIfTrue="1">
      <formula>J75&gt;0</formula>
    </cfRule>
  </conditionalFormatting>
  <conditionalFormatting sqref="D85">
    <cfRule type="expression" dxfId="48" priority="15" stopIfTrue="1">
      <formula>AND(OR(D85&lt;1,D85&gt;5),D85&lt;&gt;0)</formula>
    </cfRule>
    <cfRule type="expression" dxfId="47" priority="16" stopIfTrue="1">
      <formula>J84&gt;0</formula>
    </cfRule>
  </conditionalFormatting>
  <conditionalFormatting sqref="D18">
    <cfRule type="expression" dxfId="46" priority="13" stopIfTrue="1">
      <formula>AND(OR(D18&lt;1,D18&gt;5),D18&lt;&gt;0)</formula>
    </cfRule>
    <cfRule type="expression" dxfId="45" priority="14" stopIfTrue="1">
      <formula>J17&gt;0</formula>
    </cfRule>
  </conditionalFormatting>
  <conditionalFormatting sqref="F34">
    <cfRule type="expression" dxfId="44" priority="570">
      <formula>J26&gt;0</formula>
    </cfRule>
  </conditionalFormatting>
  <conditionalFormatting sqref="D34">
    <cfRule type="expression" dxfId="43" priority="571" stopIfTrue="1">
      <formula>AND(OR(D34&lt;1,D34&gt;5),D34&lt;&gt;0)</formula>
    </cfRule>
    <cfRule type="expression" dxfId="42" priority="572" stopIfTrue="1">
      <formula>AND(J26&gt;0,F34=$N$4)</formula>
    </cfRule>
  </conditionalFormatting>
  <conditionalFormatting sqref="D37:D42">
    <cfRule type="expression" dxfId="41" priority="574" stopIfTrue="1">
      <formula>AND($J$26&gt;0,$F$34=$N$3)</formula>
    </cfRule>
  </conditionalFormatting>
  <conditionalFormatting sqref="F101">
    <cfRule type="expression" dxfId="40" priority="10">
      <formula>J94&gt;0</formula>
    </cfRule>
  </conditionalFormatting>
  <conditionalFormatting sqref="D101">
    <cfRule type="expression" dxfId="39" priority="5" stopIfTrue="1">
      <formula>AND(OR(D101&lt;1,D101&gt;5),D101&lt;&gt;0)</formula>
    </cfRule>
    <cfRule type="expression" dxfId="38" priority="6" stopIfTrue="1">
      <formula>AND(J94&gt;0,F101=$N$4)</formula>
    </cfRule>
  </conditionalFormatting>
  <conditionalFormatting sqref="F121">
    <cfRule type="expression" dxfId="37" priority="7">
      <formula>J114&gt;0</formula>
    </cfRule>
  </conditionalFormatting>
  <conditionalFormatting sqref="D121">
    <cfRule type="expression" dxfId="36" priority="3" stopIfTrue="1">
      <formula>AND(OR(D121&lt;1,D121&gt;5),D121&lt;&gt;0)</formula>
    </cfRule>
    <cfRule type="expression" dxfId="35" priority="4" stopIfTrue="1">
      <formula>AND(J114&gt;0,F121=$N$4)</formula>
    </cfRule>
  </conditionalFormatting>
  <conditionalFormatting sqref="D95">
    <cfRule type="expression" dxfId="34" priority="1" stopIfTrue="1">
      <formula>AND(OR(D95&lt;1,D95&gt;5),D95&lt;&gt;0)</formula>
    </cfRule>
    <cfRule type="expression" dxfId="33" priority="2" stopIfTrue="1">
      <formula>J94&gt;0</formula>
    </cfRule>
  </conditionalFormatting>
  <dataValidations count="7">
    <dataValidation type="list" allowBlank="1" showInputMessage="1" showErrorMessage="1" sqref="D37:D42 D104:D109 D124:D130">
      <formula1>"○,　"</formula1>
    </dataValidation>
    <dataValidation allowBlank="1" showInputMessage="1" sqref="D27 D115"/>
    <dataValidation type="list" allowBlank="1" showInputMessage="1" sqref="D9 D47 D57 D66 D76 D85 D18 D95">
      <formula1>A10:A15</formula1>
    </dataValidation>
    <dataValidation type="list" allowBlank="1" showInputMessage="1" sqref="WVI18 WLM18 WBQ18 VRU18 VHY18 UYC18 UOG18 UEK18 TUO18 TKS18 TAW18 SRA18 SHE18 RXI18 RNM18 RDQ18 QTU18 QJY18 QAC18 PQG18 PGK18 OWO18 OMS18 OCW18 NTA18 NJE18 MZI18 MPM18 MFQ18 LVU18 LLY18 LCC18 KSG18 KIK18 JYO18 JOS18 JEW18 IVA18 ILE18 IBI18 HRM18 HHQ18 GXU18 GNY18 GEC18 FUG18 FKK18 FAO18 EQS18 EGW18 DXA18 DNE18 DDI18 CTM18 CJQ18 BZU18 BPY18 BGC18 AWG18 AMK18 ACO18 SS18 IW18">
      <formula1>$B19:$B24</formula1>
    </dataValidation>
    <dataValidation type="list" allowBlank="1" showInputMessage="1" sqref="WVN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formula1>$C24:$C24</formula1>
    </dataValidation>
    <dataValidation type="list" allowBlank="1" showInputMessage="1" showErrorMessage="1" sqref="F34 F101 F121">
      <formula1>$N$3:$N$4</formula1>
    </dataValidation>
    <dataValidation type="list" allowBlank="1" showInputMessage="1" sqref="D34 D101 D121">
      <formula1>A29:A34</formula1>
    </dataValidation>
  </dataValidations>
  <printOptions horizontalCentered="1"/>
  <pageMargins left="0.7" right="0.7" top="0.75" bottom="0.75" header="0.3" footer="0.3"/>
  <pageSetup paperSize="9" scale="84" fitToHeight="0" orientation="portrait" r:id="rId1"/>
  <headerFooter alignWithMargins="0">
    <oddHeader>&amp;L&amp;F&amp;R&amp;A</oddHeader>
    <oddFooter>&amp;C&amp;P/&amp;N</oddFooter>
  </headerFooter>
  <rowBreaks count="2" manualBreakCount="2">
    <brk id="52" min="1" max="10" man="1"/>
    <brk id="91"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7"/>
  <sheetViews>
    <sheetView showGridLines="0" topLeftCell="B1" zoomScale="110" zoomScaleNormal="110" workbookViewId="0">
      <selection activeCell="E12" sqref="E12:J12"/>
    </sheetView>
  </sheetViews>
  <sheetFormatPr defaultColWidth="0" defaultRowHeight="13.5" zeroHeight="1"/>
  <cols>
    <col min="1" max="1" width="6.25" hidden="1" customWidth="1"/>
    <col min="2" max="2" width="4.5" customWidth="1"/>
    <col min="3" max="3" width="1.625" customWidth="1"/>
    <col min="4" max="4" width="11.125" customWidth="1"/>
    <col min="5" max="5" width="11.625" customWidth="1"/>
    <col min="6" max="10" width="15.125" customWidth="1"/>
    <col min="11" max="11" width="1.25" customWidth="1"/>
    <col min="12" max="15" width="8.25" hidden="1" customWidth="1"/>
    <col min="16" max="16384" width="8.75" style="475" hidden="1"/>
  </cols>
  <sheetData>
    <row r="1" spans="1:14" ht="15.75">
      <c r="B1" s="388"/>
      <c r="C1" s="389"/>
      <c r="D1" s="389"/>
      <c r="E1" s="389"/>
      <c r="G1" s="390" t="s">
        <v>241</v>
      </c>
      <c r="H1" s="514" t="str">
        <f>メイン!C11</f>
        <v>○○ビル</v>
      </c>
      <c r="I1" s="514"/>
      <c r="J1" s="486"/>
      <c r="L1" t="s">
        <v>124</v>
      </c>
    </row>
    <row r="2" spans="1:14" ht="16.5" thickBot="1">
      <c r="B2" s="391"/>
      <c r="C2" s="392"/>
      <c r="D2" s="392"/>
      <c r="E2" s="392"/>
      <c r="F2" s="392"/>
      <c r="G2" s="392"/>
      <c r="H2" s="392"/>
      <c r="I2" s="392"/>
      <c r="J2" s="392"/>
    </row>
    <row r="3" spans="1:14" ht="18.75" thickBot="1">
      <c r="B3" s="424" t="s">
        <v>630</v>
      </c>
      <c r="C3" s="393"/>
      <c r="D3" s="392"/>
      <c r="E3" s="392"/>
      <c r="F3" s="392"/>
      <c r="G3" s="394"/>
      <c r="H3" s="395" t="s">
        <v>231</v>
      </c>
      <c r="L3" t="s">
        <v>132</v>
      </c>
      <c r="N3" t="s">
        <v>264</v>
      </c>
    </row>
    <row r="4" spans="1:14" ht="4.5" customHeight="1">
      <c r="B4" s="424"/>
      <c r="C4" s="393"/>
      <c r="D4" s="392"/>
      <c r="E4" s="392"/>
      <c r="F4" s="392"/>
      <c r="G4" s="392"/>
      <c r="H4" s="392"/>
      <c r="I4" s="392"/>
      <c r="J4" s="395"/>
      <c r="K4" s="389"/>
      <c r="M4" t="s">
        <v>156</v>
      </c>
      <c r="N4" t="s">
        <v>157</v>
      </c>
    </row>
    <row r="5" spans="1:14" ht="15.75">
      <c r="B5" s="391">
        <v>1</v>
      </c>
      <c r="C5" s="396" t="s">
        <v>377</v>
      </c>
      <c r="D5" s="392"/>
      <c r="E5" s="392"/>
      <c r="F5" s="392"/>
      <c r="G5" s="392"/>
      <c r="H5" s="392"/>
      <c r="I5" s="392"/>
      <c r="J5" s="392"/>
      <c r="K5" s="389"/>
    </row>
    <row r="6" spans="1:14" ht="15.75">
      <c r="B6" s="388">
        <v>1.1000000000000001</v>
      </c>
      <c r="C6" s="398" t="s">
        <v>439</v>
      </c>
      <c r="D6" s="75"/>
      <c r="E6" s="75"/>
      <c r="F6" s="75"/>
      <c r="G6" s="75"/>
      <c r="H6" s="75"/>
      <c r="I6" s="75"/>
      <c r="J6" s="410" t="str">
        <f>IF(J7=0,$L$3,"")</f>
        <v/>
      </c>
      <c r="K6" s="389"/>
      <c r="L6">
        <v>1</v>
      </c>
      <c r="M6" t="s">
        <v>114</v>
      </c>
      <c r="N6" t="s">
        <v>115</v>
      </c>
    </row>
    <row r="7" spans="1:14" ht="14.25" hidden="1" thickBot="1">
      <c r="B7" s="446"/>
      <c r="C7" s="93"/>
      <c r="D7" s="400"/>
      <c r="E7" s="401"/>
      <c r="F7" s="402"/>
      <c r="G7" s="402"/>
      <c r="H7" s="402"/>
      <c r="I7" s="403"/>
      <c r="J7" s="404">
        <f>スコア!M74</f>
        <v>1</v>
      </c>
      <c r="K7" s="389"/>
      <c r="L7">
        <v>2</v>
      </c>
      <c r="M7" t="s">
        <v>125</v>
      </c>
      <c r="N7" t="s">
        <v>126</v>
      </c>
    </row>
    <row r="8" spans="1:14" ht="20.100000000000001" customHeight="1">
      <c r="B8" s="446"/>
      <c r="C8" s="93"/>
      <c r="D8" s="705">
        <f>D16</f>
        <v>3</v>
      </c>
      <c r="E8" s="416" t="s">
        <v>385</v>
      </c>
      <c r="F8" s="416"/>
      <c r="G8" s="416"/>
      <c r="H8" s="416"/>
      <c r="I8" s="416"/>
      <c r="J8" s="417"/>
      <c r="K8" s="389"/>
      <c r="L8">
        <v>3</v>
      </c>
      <c r="M8" t="s">
        <v>127</v>
      </c>
      <c r="N8" t="s">
        <v>128</v>
      </c>
    </row>
    <row r="9" spans="1:14" ht="20.100000000000001" customHeight="1">
      <c r="A9" s="1">
        <v>1</v>
      </c>
      <c r="B9" s="446"/>
      <c r="C9" s="93"/>
      <c r="D9" s="406" t="str">
        <f>IF(D8=$L$11,$M$6,IF(ROUNDDOWN(D8,0)=$L$6,$N$6,$M$6))</f>
        <v>　レベル　1</v>
      </c>
      <c r="E9" s="743" t="s">
        <v>145</v>
      </c>
      <c r="F9" s="744"/>
      <c r="G9" s="744"/>
      <c r="H9" s="744"/>
      <c r="I9" s="744"/>
      <c r="J9" s="745"/>
      <c r="K9" s="389"/>
      <c r="L9">
        <v>4</v>
      </c>
      <c r="M9" t="s">
        <v>117</v>
      </c>
      <c r="N9" t="s">
        <v>118</v>
      </c>
    </row>
    <row r="10" spans="1:14" ht="35.1" customHeight="1">
      <c r="A10" s="1">
        <v>2</v>
      </c>
      <c r="B10" s="446"/>
      <c r="C10" s="93"/>
      <c r="D10" s="406" t="str">
        <f>IF(D8=$L$11,$M$7,IF(ROUNDDOWN(D8,0)=$L$7,$N$7,$M$7))</f>
        <v>　レベル　2</v>
      </c>
      <c r="E10" s="890" t="s">
        <v>1014</v>
      </c>
      <c r="F10" s="885"/>
      <c r="G10" s="885"/>
      <c r="H10" s="885"/>
      <c r="I10" s="885"/>
      <c r="J10" s="886"/>
      <c r="K10" s="389"/>
      <c r="L10">
        <v>5</v>
      </c>
      <c r="M10" t="s">
        <v>120</v>
      </c>
      <c r="N10" t="s">
        <v>121</v>
      </c>
    </row>
    <row r="11" spans="1:14" ht="35.1" customHeight="1">
      <c r="A11" s="1">
        <v>3</v>
      </c>
      <c r="B11" s="446"/>
      <c r="C11" s="93"/>
      <c r="D11" s="406" t="str">
        <f>IF(D8=$L$11,$M$8,IF(ROUNDDOWN(D8,0)=$L$8,$N$8,$M$8))</f>
        <v>■レベル　3</v>
      </c>
      <c r="E11" s="890" t="s">
        <v>861</v>
      </c>
      <c r="F11" s="885"/>
      <c r="G11" s="885"/>
      <c r="H11" s="885"/>
      <c r="I11" s="885"/>
      <c r="J11" s="886"/>
      <c r="K11" s="389"/>
      <c r="L11">
        <v>0</v>
      </c>
      <c r="M11" t="s">
        <v>116</v>
      </c>
      <c r="N11" t="s">
        <v>116</v>
      </c>
    </row>
    <row r="12" spans="1:14" ht="35.1" customHeight="1">
      <c r="A12" s="1">
        <v>4</v>
      </c>
      <c r="B12" s="446"/>
      <c r="C12" s="93"/>
      <c r="D12" s="406" t="str">
        <f>IF(D8=$L$11,$M$9,IF(ROUNDDOWN(D8,0)=$L$9,$N$9,$M$9))</f>
        <v>　レベル　4</v>
      </c>
      <c r="E12" s="890" t="s">
        <v>860</v>
      </c>
      <c r="F12" s="885"/>
      <c r="G12" s="885"/>
      <c r="H12" s="885"/>
      <c r="I12" s="885"/>
      <c r="J12" s="886"/>
      <c r="K12" s="389"/>
    </row>
    <row r="13" spans="1:14" ht="35.1" customHeight="1">
      <c r="A13" s="1">
        <v>5</v>
      </c>
      <c r="B13" s="446"/>
      <c r="C13" s="93"/>
      <c r="D13" s="407" t="str">
        <f>IF(D8=$L$11,$M$10,IF(ROUNDDOWN(D8,0)=$L$10,$N$10,$M$10))</f>
        <v>　レベル　5</v>
      </c>
      <c r="E13" s="901" t="s">
        <v>859</v>
      </c>
      <c r="F13" s="888"/>
      <c r="G13" s="888"/>
      <c r="H13" s="888"/>
      <c r="I13" s="888"/>
      <c r="J13" s="889"/>
      <c r="K13" s="389"/>
    </row>
    <row r="14" spans="1:14" ht="14.25" hidden="1" thickBot="1">
      <c r="A14" s="408">
        <v>0</v>
      </c>
      <c r="B14" s="446"/>
      <c r="C14" s="93"/>
      <c r="D14" s="405">
        <v>0</v>
      </c>
      <c r="E14" s="521" t="s">
        <v>238</v>
      </c>
      <c r="F14" s="464" t="s">
        <v>263</v>
      </c>
      <c r="G14" s="446"/>
      <c r="H14" s="446"/>
      <c r="I14" s="446"/>
      <c r="J14" s="446"/>
      <c r="K14" s="389"/>
    </row>
    <row r="15" spans="1:14" ht="15.75">
      <c r="B15" s="446"/>
      <c r="C15" s="391"/>
      <c r="D15" s="466" t="s">
        <v>313</v>
      </c>
      <c r="E15" s="75"/>
      <c r="F15" s="75"/>
      <c r="G15" s="75"/>
      <c r="H15" s="75"/>
      <c r="I15" s="418"/>
      <c r="J15" s="414"/>
      <c r="K15" s="389"/>
    </row>
    <row r="16" spans="1:14" ht="20.100000000000001" customHeight="1" thickBot="1">
      <c r="D16" s="706">
        <f>IF(F14=$N$3,IF(E26&lt;=1,2,IF(E26&lt;=4,3,IF(E26&lt;=6,4,IF(E26&gt;=7,5)))),D14)</f>
        <v>3</v>
      </c>
      <c r="E16" s="701" t="s">
        <v>589</v>
      </c>
      <c r="F16" s="668" t="s">
        <v>642</v>
      </c>
      <c r="G16" s="419"/>
      <c r="H16" s="419"/>
      <c r="I16" s="419"/>
      <c r="J16" s="422"/>
      <c r="K16" s="389"/>
    </row>
    <row r="17" spans="1:16" ht="20.100000000000001" customHeight="1">
      <c r="D17" s="411" t="s">
        <v>239</v>
      </c>
      <c r="E17" s="529">
        <v>1</v>
      </c>
      <c r="F17" s="946" t="s">
        <v>862</v>
      </c>
      <c r="G17" s="928"/>
      <c r="H17" s="928"/>
      <c r="I17" s="928"/>
      <c r="J17" s="929"/>
    </row>
    <row r="18" spans="1:16" ht="20.100000000000001" customHeight="1">
      <c r="D18" s="413" t="s">
        <v>239</v>
      </c>
      <c r="E18" s="527">
        <v>2</v>
      </c>
      <c r="F18" s="945" t="s">
        <v>863</v>
      </c>
      <c r="G18" s="931"/>
      <c r="H18" s="931"/>
      <c r="I18" s="931"/>
      <c r="J18" s="932"/>
      <c r="P18" s="476"/>
    </row>
    <row r="19" spans="1:16" ht="20.100000000000001" customHeight="1">
      <c r="D19" s="413"/>
      <c r="E19" s="527">
        <v>3</v>
      </c>
      <c r="F19" s="945" t="s">
        <v>864</v>
      </c>
      <c r="G19" s="931"/>
      <c r="H19" s="931"/>
      <c r="I19" s="931"/>
      <c r="J19" s="932"/>
    </row>
    <row r="20" spans="1:16" ht="20.100000000000001" customHeight="1">
      <c r="D20" s="413"/>
      <c r="E20" s="527">
        <v>4</v>
      </c>
      <c r="F20" s="945" t="s">
        <v>865</v>
      </c>
      <c r="G20" s="931"/>
      <c r="H20" s="931"/>
      <c r="I20" s="931"/>
      <c r="J20" s="932"/>
    </row>
    <row r="21" spans="1:16" ht="35.1" customHeight="1">
      <c r="D21" s="413"/>
      <c r="E21" s="527">
        <v>5</v>
      </c>
      <c r="F21" s="884" t="s">
        <v>866</v>
      </c>
      <c r="G21" s="885"/>
      <c r="H21" s="885"/>
      <c r="I21" s="885"/>
      <c r="J21" s="886"/>
    </row>
    <row r="22" spans="1:16" ht="20.100000000000001" customHeight="1">
      <c r="D22" s="413"/>
      <c r="E22" s="527">
        <v>6</v>
      </c>
      <c r="F22" s="945" t="s">
        <v>867</v>
      </c>
      <c r="G22" s="931"/>
      <c r="H22" s="931"/>
      <c r="I22" s="931"/>
      <c r="J22" s="932"/>
    </row>
    <row r="23" spans="1:16" ht="20.100000000000001" customHeight="1">
      <c r="D23" s="413"/>
      <c r="E23" s="527">
        <v>7</v>
      </c>
      <c r="F23" s="884" t="s">
        <v>868</v>
      </c>
      <c r="G23" s="885"/>
      <c r="H23" s="885"/>
      <c r="I23" s="885"/>
      <c r="J23" s="886"/>
    </row>
    <row r="24" spans="1:16" ht="20.100000000000001" customHeight="1">
      <c r="D24" s="413"/>
      <c r="E24" s="527">
        <v>8</v>
      </c>
      <c r="F24" s="884" t="s">
        <v>869</v>
      </c>
      <c r="G24" s="885"/>
      <c r="H24" s="885"/>
      <c r="I24" s="885"/>
      <c r="J24" s="886"/>
    </row>
    <row r="25" spans="1:16" ht="20.100000000000001" customHeight="1" thickBot="1">
      <c r="D25" s="664"/>
      <c r="E25" s="528">
        <v>9</v>
      </c>
      <c r="F25" s="947" t="s">
        <v>870</v>
      </c>
      <c r="G25" s="907"/>
      <c r="H25" s="907"/>
      <c r="I25" s="907"/>
      <c r="J25" s="908"/>
    </row>
    <row r="26" spans="1:16" ht="20.100000000000001" customHeight="1">
      <c r="D26" s="467" t="s">
        <v>266</v>
      </c>
      <c r="E26" s="515">
        <f>COUNTIF(D17:D25,$M$4)</f>
        <v>2</v>
      </c>
      <c r="F26" s="515"/>
      <c r="G26" s="515"/>
      <c r="H26" s="515"/>
      <c r="I26" s="515"/>
      <c r="J26" s="516"/>
    </row>
    <row r="27" spans="1:16"/>
    <row r="28" spans="1:16" ht="15.75">
      <c r="B28" s="388">
        <v>1.2</v>
      </c>
      <c r="C28" s="398" t="s">
        <v>660</v>
      </c>
      <c r="D28" s="75"/>
      <c r="E28" s="75"/>
      <c r="F28" s="75"/>
      <c r="G28" s="75"/>
      <c r="H28" s="75"/>
      <c r="I28" s="75"/>
      <c r="J28" s="410" t="str">
        <f>IF(J29=0,$L$3,"")</f>
        <v/>
      </c>
    </row>
    <row r="29" spans="1:16" ht="14.25" hidden="1" thickBot="1">
      <c r="B29" s="446"/>
      <c r="C29" s="93"/>
      <c r="D29" s="400"/>
      <c r="E29" s="401"/>
      <c r="F29" s="402"/>
      <c r="G29" s="402"/>
      <c r="H29" s="402"/>
      <c r="I29" s="403"/>
      <c r="J29" s="404">
        <f>スコア!M75</f>
        <v>1</v>
      </c>
    </row>
    <row r="30" spans="1:16" ht="20.100000000000001" customHeight="1">
      <c r="B30" s="446"/>
      <c r="C30" s="93"/>
      <c r="D30" s="705">
        <f>D38</f>
        <v>3</v>
      </c>
      <c r="E30" s="416" t="s">
        <v>385</v>
      </c>
      <c r="F30" s="416"/>
      <c r="G30" s="416"/>
      <c r="H30" s="416"/>
      <c r="I30" s="416"/>
      <c r="J30" s="517" t="s">
        <v>440</v>
      </c>
    </row>
    <row r="31" spans="1:16" ht="20.100000000000001" customHeight="1">
      <c r="A31" s="1" t="s">
        <v>202</v>
      </c>
      <c r="B31" s="446"/>
      <c r="C31" s="93"/>
      <c r="D31" s="406" t="str">
        <f>IF(D30=$L$11,$M$6,IF(ROUNDDOWN(D30,0)=$L$6,$N$6,$M$6))</f>
        <v>　レベル　1</v>
      </c>
      <c r="E31" s="743" t="s">
        <v>145</v>
      </c>
      <c r="F31" s="744"/>
      <c r="G31" s="744"/>
      <c r="H31" s="744"/>
      <c r="I31" s="744"/>
      <c r="J31" s="903" t="s">
        <v>957</v>
      </c>
    </row>
    <row r="32" spans="1:16" ht="35.1" customHeight="1">
      <c r="A32" s="1">
        <v>2</v>
      </c>
      <c r="B32" s="446"/>
      <c r="C32" s="93"/>
      <c r="D32" s="406" t="str">
        <f>IF(D30=$L$11,$M$7,IF(ROUNDDOWN(D30,0)=$L$7,$N$7,$M$7))</f>
        <v>　レベル　2</v>
      </c>
      <c r="E32" s="890" t="s">
        <v>1015</v>
      </c>
      <c r="F32" s="885"/>
      <c r="G32" s="885"/>
      <c r="H32" s="885"/>
      <c r="I32" s="886"/>
      <c r="J32" s="904"/>
    </row>
    <row r="33" spans="1:16" ht="35.1" customHeight="1">
      <c r="A33" s="1">
        <v>3</v>
      </c>
      <c r="B33" s="446"/>
      <c r="C33" s="93"/>
      <c r="D33" s="406" t="str">
        <f>IF(D30=$L$11,$M$8,IF(ROUNDDOWN(D30,0)=$L$8,$N$8,$M$8))</f>
        <v>■レベル　3</v>
      </c>
      <c r="E33" s="890" t="s">
        <v>879</v>
      </c>
      <c r="F33" s="885"/>
      <c r="G33" s="885"/>
      <c r="H33" s="885"/>
      <c r="I33" s="886"/>
      <c r="J33" s="904"/>
    </row>
    <row r="34" spans="1:16" ht="35.1" customHeight="1">
      <c r="A34" s="1">
        <v>4</v>
      </c>
      <c r="B34" s="446"/>
      <c r="C34" s="93"/>
      <c r="D34" s="406" t="str">
        <f>IF(D30=$L$11,$M$9,IF(ROUNDDOWN(D30,0)=$L$9,$N$9,$M$9))</f>
        <v>　レベル　4</v>
      </c>
      <c r="E34" s="890" t="s">
        <v>878</v>
      </c>
      <c r="F34" s="885"/>
      <c r="G34" s="885"/>
      <c r="H34" s="885"/>
      <c r="I34" s="886"/>
      <c r="J34" s="904"/>
    </row>
    <row r="35" spans="1:16" ht="35.1" customHeight="1" thickBot="1">
      <c r="A35" s="1">
        <v>5</v>
      </c>
      <c r="B35" s="446"/>
      <c r="C35" s="93"/>
      <c r="D35" s="407" t="str">
        <f>IF(D30=$L$11,$M$10,IF(ROUNDDOWN(D30,0)=$L$10,$N$10,$M$10))</f>
        <v>　レベル　5</v>
      </c>
      <c r="E35" s="901" t="s">
        <v>877</v>
      </c>
      <c r="F35" s="888"/>
      <c r="G35" s="888"/>
      <c r="H35" s="888"/>
      <c r="I35" s="889"/>
      <c r="J35" s="905"/>
    </row>
    <row r="36" spans="1:16" ht="16.5" thickBot="1">
      <c r="A36" s="408">
        <v>0</v>
      </c>
      <c r="B36" s="446"/>
      <c r="C36" s="391"/>
      <c r="D36" s="405">
        <v>0</v>
      </c>
      <c r="E36" s="521" t="s">
        <v>238</v>
      </c>
      <c r="F36" s="464" t="s">
        <v>263</v>
      </c>
      <c r="G36" s="521"/>
      <c r="H36" s="521"/>
    </row>
    <row r="37" spans="1:16" ht="15.75">
      <c r="D37" s="466" t="s">
        <v>663</v>
      </c>
      <c r="E37" s="75"/>
      <c r="F37" s="75"/>
      <c r="G37" s="75"/>
      <c r="H37" s="75"/>
      <c r="I37" s="418"/>
      <c r="J37" s="414"/>
    </row>
    <row r="38" spans="1:16" ht="26.25" customHeight="1" thickBot="1">
      <c r="D38" s="706">
        <f>IF(F36=$N$3,IF(E46&lt;=2,2,IF(E46=3,3,IF(E46&lt;=5,4,IF(E46&gt;=6,5)))),D36)</f>
        <v>3</v>
      </c>
      <c r="E38" s="419" t="s">
        <v>658</v>
      </c>
      <c r="F38" s="939" t="s">
        <v>880</v>
      </c>
      <c r="G38" s="940"/>
      <c r="H38" s="941"/>
      <c r="I38" s="937" t="s">
        <v>881</v>
      </c>
      <c r="J38" s="938"/>
    </row>
    <row r="39" spans="1:16" ht="48.95" customHeight="1">
      <c r="D39" s="411" t="s">
        <v>239</v>
      </c>
      <c r="E39" s="529">
        <v>1</v>
      </c>
      <c r="F39" s="891" t="s">
        <v>871</v>
      </c>
      <c r="G39" s="892"/>
      <c r="H39" s="893"/>
      <c r="I39" s="902" t="s">
        <v>883</v>
      </c>
      <c r="J39" s="893"/>
    </row>
    <row r="40" spans="1:16" ht="48.95" customHeight="1">
      <c r="D40" s="413" t="s">
        <v>239</v>
      </c>
      <c r="E40" s="527">
        <v>2</v>
      </c>
      <c r="F40" s="884" t="s">
        <v>872</v>
      </c>
      <c r="G40" s="885"/>
      <c r="H40" s="886"/>
      <c r="I40" s="890" t="s">
        <v>884</v>
      </c>
      <c r="J40" s="886"/>
      <c r="P40" s="476"/>
    </row>
    <row r="41" spans="1:16" ht="48.95" customHeight="1">
      <c r="D41" s="413" t="s">
        <v>239</v>
      </c>
      <c r="E41" s="527">
        <v>3</v>
      </c>
      <c r="F41" s="884" t="s">
        <v>882</v>
      </c>
      <c r="G41" s="885"/>
      <c r="H41" s="886"/>
      <c r="I41" s="890" t="s">
        <v>885</v>
      </c>
      <c r="J41" s="886"/>
      <c r="P41" s="476"/>
    </row>
    <row r="42" spans="1:16" ht="48.95" customHeight="1">
      <c r="D42" s="413"/>
      <c r="E42" s="527">
        <v>4</v>
      </c>
      <c r="F42" s="884" t="s">
        <v>873</v>
      </c>
      <c r="G42" s="885"/>
      <c r="H42" s="886"/>
      <c r="I42" s="890" t="s">
        <v>886</v>
      </c>
      <c r="J42" s="886"/>
      <c r="P42" s="476"/>
    </row>
    <row r="43" spans="1:16" ht="48.95" customHeight="1">
      <c r="D43" s="413"/>
      <c r="E43" s="527">
        <v>5</v>
      </c>
      <c r="F43" s="884" t="s">
        <v>874</v>
      </c>
      <c r="G43" s="885"/>
      <c r="H43" s="886"/>
      <c r="I43" s="890" t="s">
        <v>874</v>
      </c>
      <c r="J43" s="886"/>
      <c r="P43" s="476"/>
    </row>
    <row r="44" spans="1:16" ht="48.95" customHeight="1">
      <c r="D44" s="413"/>
      <c r="E44" s="527">
        <v>6</v>
      </c>
      <c r="F44" s="884" t="s">
        <v>875</v>
      </c>
      <c r="G44" s="885"/>
      <c r="H44" s="886"/>
      <c r="I44" s="890" t="s">
        <v>875</v>
      </c>
      <c r="J44" s="886"/>
      <c r="P44" s="476"/>
    </row>
    <row r="45" spans="1:16" ht="48.95" customHeight="1" thickBot="1">
      <c r="D45" s="664"/>
      <c r="E45" s="527">
        <v>7</v>
      </c>
      <c r="F45" s="887" t="s">
        <v>876</v>
      </c>
      <c r="G45" s="888"/>
      <c r="H45" s="889"/>
      <c r="I45" s="906" t="s">
        <v>876</v>
      </c>
      <c r="J45" s="908"/>
    </row>
    <row r="46" spans="1:16" ht="20.100000000000001" customHeight="1">
      <c r="D46" s="467" t="s">
        <v>266</v>
      </c>
      <c r="E46" s="515">
        <f>COUNTIF(D39:D45,$M$4)</f>
        <v>3</v>
      </c>
      <c r="F46" s="515"/>
      <c r="G46" s="515"/>
      <c r="H46" s="515"/>
      <c r="I46" s="515"/>
      <c r="J46" s="516"/>
    </row>
    <row r="47" spans="1:16"/>
    <row r="48" spans="1:16" ht="16.5" thickBot="1">
      <c r="B48" s="388">
        <v>1.3</v>
      </c>
      <c r="C48" s="398" t="s">
        <v>442</v>
      </c>
      <c r="D48" s="75"/>
      <c r="E48" s="75"/>
      <c r="F48" s="75"/>
      <c r="G48" s="75"/>
      <c r="H48" s="75"/>
      <c r="I48" s="75"/>
      <c r="J48" s="410" t="str">
        <f>IF(J49=0,$L$3,"")</f>
        <v/>
      </c>
    </row>
    <row r="49" spans="1:10" ht="14.25" hidden="1" thickBot="1">
      <c r="B49" s="446"/>
      <c r="C49" s="93"/>
      <c r="D49" s="400"/>
      <c r="E49" s="401"/>
      <c r="F49" s="402"/>
      <c r="G49" s="402"/>
      <c r="H49" s="402"/>
      <c r="I49" s="403"/>
      <c r="J49" s="404">
        <f>スコア!M76</f>
        <v>1</v>
      </c>
    </row>
    <row r="50" spans="1:10" ht="20.100000000000001" customHeight="1" thickBot="1">
      <c r="B50" s="446"/>
      <c r="C50" s="93"/>
      <c r="D50" s="405">
        <v>3</v>
      </c>
      <c r="E50" s="449" t="s">
        <v>385</v>
      </c>
      <c r="F50" s="416"/>
      <c r="G50" s="416"/>
      <c r="H50" s="416"/>
      <c r="I50" s="416"/>
      <c r="J50" s="517" t="s">
        <v>441</v>
      </c>
    </row>
    <row r="51" spans="1:10" ht="20.100000000000001" customHeight="1">
      <c r="A51" s="1">
        <v>1</v>
      </c>
      <c r="B51" s="446"/>
      <c r="C51" s="93"/>
      <c r="D51" s="463" t="str">
        <f>IF(D50=$L$11,$M$6,IF(ROUNDDOWN(D50,0)=$L$6,$N$6,$M$6))</f>
        <v>　レベル　1</v>
      </c>
      <c r="E51" s="743" t="s">
        <v>887</v>
      </c>
      <c r="F51" s="744"/>
      <c r="G51" s="744"/>
      <c r="H51" s="744"/>
      <c r="I51" s="744"/>
      <c r="J51" s="903" t="s">
        <v>891</v>
      </c>
    </row>
    <row r="52" spans="1:10" ht="20.100000000000001" customHeight="1">
      <c r="A52" s="1" t="s">
        <v>202</v>
      </c>
      <c r="B52" s="446"/>
      <c r="C52" s="93"/>
      <c r="D52" s="406" t="str">
        <f>IF(D50=$L$11,$M$7,IF(ROUNDDOWN(D50,0)=$L$7,$N$7,$M$7))</f>
        <v>　レベル　2</v>
      </c>
      <c r="E52" s="746" t="s">
        <v>145</v>
      </c>
      <c r="F52" s="747"/>
      <c r="G52" s="747"/>
      <c r="H52" s="747"/>
      <c r="I52" s="747"/>
      <c r="J52" s="904"/>
    </row>
    <row r="53" spans="1:10" ht="20.100000000000001" customHeight="1">
      <c r="A53" s="1">
        <v>3</v>
      </c>
      <c r="B53" s="446"/>
      <c r="C53" s="93"/>
      <c r="D53" s="406" t="str">
        <f>IF(D50=$L$11,$M$8,IF(ROUNDDOWN(D50,0)=$L$8,$N$8,$M$8))</f>
        <v>■レベル　3</v>
      </c>
      <c r="E53" s="890" t="s">
        <v>888</v>
      </c>
      <c r="F53" s="885"/>
      <c r="G53" s="885"/>
      <c r="H53" s="885"/>
      <c r="I53" s="886"/>
      <c r="J53" s="904"/>
    </row>
    <row r="54" spans="1:10" ht="20.100000000000001" customHeight="1">
      <c r="A54" s="1">
        <v>4</v>
      </c>
      <c r="B54" s="446"/>
      <c r="C54" s="93"/>
      <c r="D54" s="406" t="str">
        <f>IF(D50=$L$11,$M$9,IF(ROUNDDOWN(D50,0)=$L$9,$N$9,$M$9))</f>
        <v>　レベル　4</v>
      </c>
      <c r="E54" s="890" t="s">
        <v>889</v>
      </c>
      <c r="F54" s="885"/>
      <c r="G54" s="885"/>
      <c r="H54" s="885"/>
      <c r="I54" s="886"/>
      <c r="J54" s="904"/>
    </row>
    <row r="55" spans="1:10" ht="20.100000000000001" customHeight="1">
      <c r="A55" s="1">
        <v>5</v>
      </c>
      <c r="B55" s="446"/>
      <c r="C55" s="93"/>
      <c r="D55" s="407" t="str">
        <f>IF(D50=$L$11,$M$10,IF(ROUNDDOWN(D50,0)=$L$10,$N$10,$M$10))</f>
        <v>　レベル　5</v>
      </c>
      <c r="E55" s="765" t="s">
        <v>890</v>
      </c>
      <c r="F55" s="766"/>
      <c r="G55" s="766"/>
      <c r="H55" s="766"/>
      <c r="I55" s="766"/>
      <c r="J55" s="905"/>
    </row>
    <row r="56" spans="1:10" ht="15.75">
      <c r="A56" s="408">
        <v>0</v>
      </c>
      <c r="B56" s="446"/>
      <c r="C56" s="391"/>
    </row>
    <row r="57" spans="1:10" ht="15.75">
      <c r="B57" s="388">
        <v>1.4</v>
      </c>
      <c r="C57" s="398" t="s">
        <v>443</v>
      </c>
      <c r="D57" s="75"/>
      <c r="E57" s="75"/>
      <c r="F57" s="75"/>
      <c r="G57" s="75"/>
      <c r="H57" s="75"/>
      <c r="I57" s="75"/>
      <c r="J57" s="410"/>
    </row>
    <row r="58" spans="1:10" ht="15" thickBot="1">
      <c r="B58" s="446"/>
      <c r="C58" s="398"/>
      <c r="D58" s="399" t="s">
        <v>662</v>
      </c>
      <c r="E58" s="409"/>
      <c r="F58" s="415"/>
      <c r="G58" s="415"/>
      <c r="H58" s="415"/>
      <c r="I58" s="412"/>
      <c r="J58" s="410" t="str">
        <f>IF(J59=0,$L$3,"")</f>
        <v>&lt;評価しない&gt;</v>
      </c>
    </row>
    <row r="59" spans="1:10" ht="14.25" hidden="1" thickBot="1">
      <c r="B59" s="446"/>
      <c r="C59" s="93"/>
      <c r="D59" s="400"/>
      <c r="E59" s="401"/>
      <c r="F59" s="402"/>
      <c r="G59" s="402"/>
      <c r="H59" s="402"/>
      <c r="I59" s="403"/>
      <c r="J59" s="404">
        <f>スコア!M77</f>
        <v>0</v>
      </c>
    </row>
    <row r="60" spans="1:10" ht="20.100000000000001" customHeight="1" thickBot="1">
      <c r="B60" s="446"/>
      <c r="C60" s="93"/>
      <c r="D60" s="405">
        <v>3</v>
      </c>
      <c r="E60" s="449" t="s">
        <v>385</v>
      </c>
      <c r="F60" s="416"/>
      <c r="G60" s="416"/>
      <c r="H60" s="416"/>
      <c r="I60" s="416"/>
      <c r="J60" s="417"/>
    </row>
    <row r="61" spans="1:10" ht="20.100000000000001" customHeight="1">
      <c r="A61" s="1">
        <v>1</v>
      </c>
      <c r="B61" s="446"/>
      <c r="C61" s="93"/>
      <c r="D61" s="463" t="str">
        <f>IF(D60=$L$11,$M$6,IF(ROUNDDOWN(D60,0)=$L$6,$N$6,$M$6))</f>
        <v>　レベル　1</v>
      </c>
      <c r="E61" s="743" t="s">
        <v>376</v>
      </c>
      <c r="F61" s="744"/>
      <c r="G61" s="744"/>
      <c r="H61" s="744"/>
      <c r="I61" s="744"/>
      <c r="J61" s="745"/>
    </row>
    <row r="62" spans="1:10" ht="20.100000000000001" customHeight="1">
      <c r="A62" s="1" t="s">
        <v>202</v>
      </c>
      <c r="B62" s="446"/>
      <c r="C62" s="93"/>
      <c r="D62" s="406" t="str">
        <f>IF(D60=$L$11,$M$7,IF(ROUNDDOWN(D60,0)=$L$7,$N$7,$M$7))</f>
        <v>　レベル　2</v>
      </c>
      <c r="E62" s="746" t="s">
        <v>145</v>
      </c>
      <c r="F62" s="747"/>
      <c r="G62" s="747"/>
      <c r="H62" s="747"/>
      <c r="I62" s="747"/>
      <c r="J62" s="748"/>
    </row>
    <row r="63" spans="1:10" ht="20.100000000000001" customHeight="1">
      <c r="A63" s="1">
        <v>3</v>
      </c>
      <c r="B63" s="446"/>
      <c r="C63" s="93"/>
      <c r="D63" s="406" t="str">
        <f>IF(D60=$L$11,$M$8,IF(ROUNDDOWN(D60,0)=$L$8,$N$8,$M$8))</f>
        <v>■レベル　3</v>
      </c>
      <c r="E63" s="746" t="s">
        <v>375</v>
      </c>
      <c r="F63" s="747"/>
      <c r="G63" s="747"/>
      <c r="H63" s="747"/>
      <c r="I63" s="747"/>
      <c r="J63" s="748"/>
    </row>
    <row r="64" spans="1:10" ht="20.100000000000001" customHeight="1">
      <c r="A64" s="1" t="s">
        <v>202</v>
      </c>
      <c r="B64" s="446"/>
      <c r="C64" s="93"/>
      <c r="D64" s="406" t="str">
        <f>IF(D60=$L$11,$M$9,IF(ROUNDDOWN(D60,0)=$L$9,$N$9,$M$9))</f>
        <v>　レベル　4</v>
      </c>
      <c r="E64" s="746" t="s">
        <v>145</v>
      </c>
      <c r="F64" s="747"/>
      <c r="G64" s="747"/>
      <c r="H64" s="747"/>
      <c r="I64" s="747"/>
      <c r="J64" s="748"/>
    </row>
    <row r="65" spans="1:10" ht="33.75" customHeight="1">
      <c r="A65" s="1">
        <v>5</v>
      </c>
      <c r="B65" s="446"/>
      <c r="C65" s="93"/>
      <c r="D65" s="407" t="str">
        <f>IF(D60=$L$11,$M$10,IF(ROUNDDOWN(D60,0)=$L$10,$N$10,$M$10))</f>
        <v>　レベル　5</v>
      </c>
      <c r="E65" s="901" t="s">
        <v>374</v>
      </c>
      <c r="F65" s="888"/>
      <c r="G65" s="888"/>
      <c r="H65" s="888"/>
      <c r="I65" s="888"/>
      <c r="J65" s="889"/>
    </row>
    <row r="66" spans="1:10" ht="15.75">
      <c r="A66" s="408">
        <v>0</v>
      </c>
      <c r="B66" s="446"/>
      <c r="C66" s="391"/>
    </row>
    <row r="67" spans="1:10" ht="15" thickBot="1">
      <c r="B67" s="446"/>
      <c r="C67" s="398"/>
      <c r="D67" s="399" t="s">
        <v>620</v>
      </c>
      <c r="E67" s="409"/>
      <c r="F67" s="415"/>
      <c r="G67" s="415"/>
      <c r="H67" s="415"/>
      <c r="I67" s="412"/>
      <c r="J67" s="410" t="str">
        <f>IF(J68=0,$L$3,"")</f>
        <v>&lt;評価しない&gt;</v>
      </c>
    </row>
    <row r="68" spans="1:10" ht="14.25" hidden="1" thickBot="1">
      <c r="B68" s="446"/>
      <c r="C68" s="93"/>
      <c r="D68" s="400"/>
      <c r="E68" s="401"/>
      <c r="F68" s="402"/>
      <c r="G68" s="402"/>
      <c r="H68" s="402"/>
      <c r="I68" s="403"/>
      <c r="J68" s="404">
        <f>スコア!M78</f>
        <v>0</v>
      </c>
    </row>
    <row r="69" spans="1:10" ht="20.100000000000001" customHeight="1">
      <c r="B69" s="446"/>
      <c r="C69" s="93"/>
      <c r="D69" s="899">
        <v>3</v>
      </c>
      <c r="E69" s="416" t="s">
        <v>385</v>
      </c>
      <c r="F69" s="416"/>
      <c r="G69" s="416"/>
      <c r="H69" s="416"/>
      <c r="I69" s="416"/>
      <c r="J69" s="417"/>
    </row>
    <row r="70" spans="1:10" ht="20.100000000000001" customHeight="1" thickBot="1">
      <c r="B70" s="446"/>
      <c r="C70" s="93"/>
      <c r="D70" s="900"/>
      <c r="E70" s="708" t="s">
        <v>892</v>
      </c>
      <c r="F70" s="708"/>
      <c r="G70" s="708"/>
      <c r="H70" s="768" t="s">
        <v>893</v>
      </c>
      <c r="I70" s="708"/>
      <c r="J70" s="769"/>
    </row>
    <row r="71" spans="1:10" ht="48.95" customHeight="1">
      <c r="A71" s="1">
        <v>1</v>
      </c>
      <c r="B71" s="446"/>
      <c r="C71" s="93"/>
      <c r="D71" s="463" t="str">
        <f>IF(D69=$L$11,$M$6,IF(ROUNDDOWN(D69,0)=$L$6,$N$6,$M$6))</f>
        <v>　レベル　1</v>
      </c>
      <c r="E71" s="902" t="s">
        <v>894</v>
      </c>
      <c r="F71" s="892"/>
      <c r="G71" s="893"/>
      <c r="H71" s="719" t="s">
        <v>897</v>
      </c>
      <c r="I71" s="758"/>
      <c r="J71" s="581"/>
    </row>
    <row r="72" spans="1:10" ht="20.100000000000001" customHeight="1">
      <c r="A72" s="1" t="s">
        <v>202</v>
      </c>
      <c r="B72" s="446"/>
      <c r="C72" s="93"/>
      <c r="D72" s="406" t="str">
        <f>IF(D69=$L$11,$M$7,IF(ROUNDDOWN(D69,0)=$L$7,$N$7,$M$7))</f>
        <v>　レベル　2</v>
      </c>
      <c r="E72" s="746" t="s">
        <v>145</v>
      </c>
      <c r="F72" s="747"/>
      <c r="G72" s="747"/>
      <c r="H72" s="746" t="s">
        <v>145</v>
      </c>
      <c r="I72" s="747"/>
      <c r="J72" s="748"/>
    </row>
    <row r="73" spans="1:10" ht="48.95" customHeight="1">
      <c r="A73" s="1">
        <v>3</v>
      </c>
      <c r="B73" s="446"/>
      <c r="C73" s="93"/>
      <c r="D73" s="406" t="str">
        <f>IF(D69=$L$11,$M$8,IF(ROUNDDOWN(D69,0)=$L$8,$N$8,$M$8))</f>
        <v>■レベル　3</v>
      </c>
      <c r="E73" s="890" t="s">
        <v>895</v>
      </c>
      <c r="F73" s="885"/>
      <c r="G73" s="886"/>
      <c r="H73" s="721" t="s">
        <v>898</v>
      </c>
      <c r="I73" s="595"/>
      <c r="J73" s="596"/>
    </row>
    <row r="74" spans="1:10" ht="20.100000000000001" customHeight="1">
      <c r="A74" s="1" t="s">
        <v>202</v>
      </c>
      <c r="B74" s="446"/>
      <c r="C74" s="93"/>
      <c r="D74" s="406" t="str">
        <f>IF(D69=$L$11,$M$9,IF(ROUNDDOWN(D69,0)=$L$9,$N$9,$M$9))</f>
        <v>　レベル　4</v>
      </c>
      <c r="E74" s="746" t="s">
        <v>145</v>
      </c>
      <c r="F74" s="747"/>
      <c r="G74" s="747"/>
      <c r="H74" s="746" t="s">
        <v>145</v>
      </c>
      <c r="I74" s="747"/>
      <c r="J74" s="748"/>
    </row>
    <row r="75" spans="1:10" ht="48.95" customHeight="1">
      <c r="A75" s="1">
        <v>5</v>
      </c>
      <c r="B75" s="446"/>
      <c r="C75" s="93"/>
      <c r="D75" s="407" t="str">
        <f>IF(D69=$L$11,$M$10,IF(ROUNDDOWN(D69,0)=$L$10,$N$10,$M$10))</f>
        <v>　レベル　5</v>
      </c>
      <c r="E75" s="901" t="s">
        <v>896</v>
      </c>
      <c r="F75" s="888"/>
      <c r="G75" s="889"/>
      <c r="H75" s="779" t="s">
        <v>899</v>
      </c>
      <c r="I75" s="702"/>
      <c r="J75" s="703"/>
    </row>
    <row r="76" spans="1:10" ht="15.75">
      <c r="A76" s="408">
        <v>0</v>
      </c>
      <c r="B76" s="446"/>
      <c r="C76" s="391"/>
    </row>
    <row r="77" spans="1:10" ht="15.75">
      <c r="A77" s="752"/>
      <c r="B77" s="446"/>
      <c r="C77" s="391"/>
      <c r="D77" s="803" t="s">
        <v>990</v>
      </c>
      <c r="E77" s="942" t="s">
        <v>995</v>
      </c>
      <c r="F77" s="943"/>
      <c r="G77" s="943"/>
      <c r="H77" s="943"/>
      <c r="I77" s="943"/>
      <c r="J77" s="944"/>
    </row>
    <row r="78" spans="1:10" ht="15.75">
      <c r="A78" s="752"/>
      <c r="B78" s="446"/>
      <c r="C78" s="391"/>
      <c r="D78" s="805" t="s">
        <v>991</v>
      </c>
      <c r="E78" s="806" t="s">
        <v>996</v>
      </c>
      <c r="F78" s="807"/>
      <c r="G78" s="807"/>
      <c r="H78" s="807"/>
      <c r="I78" s="807"/>
      <c r="J78" s="808"/>
    </row>
    <row r="79" spans="1:10" ht="15.75">
      <c r="A79" s="752"/>
      <c r="B79" s="446"/>
      <c r="C79" s="391"/>
      <c r="D79" s="805" t="s">
        <v>992</v>
      </c>
      <c r="E79" s="806" t="s">
        <v>997</v>
      </c>
      <c r="F79" s="807"/>
      <c r="G79" s="807"/>
      <c r="H79" s="807"/>
      <c r="I79" s="807"/>
      <c r="J79" s="808"/>
    </row>
    <row r="80" spans="1:10" ht="15.75">
      <c r="A80" s="752"/>
      <c r="B80" s="446"/>
      <c r="C80" s="391"/>
      <c r="D80" s="805" t="s">
        <v>993</v>
      </c>
      <c r="E80" s="806" t="s">
        <v>998</v>
      </c>
      <c r="F80" s="807"/>
      <c r="G80" s="807"/>
      <c r="H80" s="807"/>
      <c r="I80" s="807"/>
      <c r="J80" s="808"/>
    </row>
    <row r="81" spans="1:10" ht="15.75">
      <c r="A81" s="752"/>
      <c r="B81" s="446"/>
      <c r="C81" s="391"/>
      <c r="D81" s="805" t="s">
        <v>994</v>
      </c>
      <c r="E81" s="806" t="s">
        <v>999</v>
      </c>
      <c r="F81" s="807"/>
      <c r="G81" s="807"/>
      <c r="H81" s="807"/>
      <c r="I81" s="807"/>
      <c r="J81" s="808"/>
    </row>
    <row r="82" spans="1:10" ht="15.75">
      <c r="A82" s="752"/>
      <c r="B82" s="446"/>
      <c r="C82" s="391"/>
    </row>
    <row r="83" spans="1:10" ht="28.5" customHeight="1">
      <c r="A83" s="752"/>
      <c r="B83" s="446"/>
      <c r="C83" s="391"/>
      <c r="D83" s="804" t="s">
        <v>1000</v>
      </c>
      <c r="E83" s="942" t="s">
        <v>1001</v>
      </c>
      <c r="F83" s="943"/>
      <c r="G83" s="943"/>
      <c r="H83" s="943"/>
      <c r="I83" s="943"/>
      <c r="J83" s="944"/>
    </row>
    <row r="84" spans="1:10" ht="15.75">
      <c r="A84" s="752"/>
      <c r="B84" s="446"/>
      <c r="C84" s="391"/>
      <c r="D84" s="805" t="s">
        <v>991</v>
      </c>
      <c r="E84" s="806" t="s">
        <v>996</v>
      </c>
      <c r="F84" s="807"/>
      <c r="G84" s="807"/>
      <c r="H84" s="807"/>
      <c r="I84" s="807"/>
      <c r="J84" s="808"/>
    </row>
    <row r="85" spans="1:10" ht="15.75">
      <c r="A85" s="752"/>
      <c r="B85" s="446"/>
      <c r="C85" s="391"/>
      <c r="D85" s="805" t="s">
        <v>992</v>
      </c>
      <c r="E85" s="806" t="s">
        <v>997</v>
      </c>
      <c r="F85" s="807"/>
      <c r="G85" s="807"/>
      <c r="H85" s="807"/>
      <c r="I85" s="807"/>
      <c r="J85" s="808"/>
    </row>
    <row r="86" spans="1:10" ht="15.75">
      <c r="A86" s="752"/>
      <c r="B86" s="446"/>
      <c r="C86" s="391"/>
      <c r="D86" s="805" t="s">
        <v>1002</v>
      </c>
      <c r="E86" s="806" t="s">
        <v>998</v>
      </c>
      <c r="F86" s="807"/>
      <c r="G86" s="807"/>
      <c r="H86" s="807"/>
      <c r="I86" s="807"/>
      <c r="J86" s="808"/>
    </row>
    <row r="87" spans="1:10" ht="15.75">
      <c r="A87" s="752"/>
      <c r="B87" s="446"/>
      <c r="C87" s="391"/>
      <c r="D87" s="805" t="s">
        <v>1003</v>
      </c>
      <c r="E87" s="806" t="s">
        <v>999</v>
      </c>
      <c r="F87" s="807"/>
      <c r="G87" s="807"/>
      <c r="H87" s="807"/>
      <c r="I87" s="807"/>
      <c r="J87" s="808"/>
    </row>
    <row r="88" spans="1:10" ht="15.75">
      <c r="A88" s="752"/>
      <c r="B88" s="446"/>
      <c r="C88" s="391"/>
    </row>
    <row r="89" spans="1:10" ht="16.5" thickBot="1">
      <c r="B89" s="388">
        <v>1.5</v>
      </c>
      <c r="C89" s="398" t="s">
        <v>444</v>
      </c>
      <c r="D89" s="475"/>
      <c r="E89" s="75"/>
      <c r="F89" s="415"/>
      <c r="G89" s="415"/>
      <c r="H89" s="415"/>
      <c r="I89" s="412"/>
      <c r="J89" s="410" t="str">
        <f>IF(J90=0,$L$3,"")</f>
        <v/>
      </c>
    </row>
    <row r="90" spans="1:10" ht="14.25" hidden="1" thickBot="1">
      <c r="B90" s="446"/>
      <c r="C90" s="93"/>
      <c r="D90" s="400"/>
      <c r="E90" s="401"/>
      <c r="F90" s="402"/>
      <c r="G90" s="402"/>
      <c r="H90" s="402"/>
      <c r="I90" s="403"/>
      <c r="J90" s="404">
        <f>スコア!M79</f>
        <v>1</v>
      </c>
    </row>
    <row r="91" spans="1:10" ht="20.100000000000001" customHeight="1" thickBot="1">
      <c r="B91" s="446"/>
      <c r="C91" s="93"/>
      <c r="D91" s="405">
        <v>3</v>
      </c>
      <c r="E91" s="449" t="s">
        <v>385</v>
      </c>
      <c r="F91" s="416"/>
      <c r="G91" s="416"/>
      <c r="H91" s="416"/>
      <c r="I91" s="416"/>
      <c r="J91" s="517" t="s">
        <v>441</v>
      </c>
    </row>
    <row r="92" spans="1:10" ht="20.100000000000001" customHeight="1">
      <c r="A92" s="1">
        <v>1</v>
      </c>
      <c r="B92" s="446"/>
      <c r="C92" s="93"/>
      <c r="D92" s="463" t="str">
        <f>IF(D91=$L$11,$M$6,IF(ROUNDDOWN(D91,0)=$L$6,$N$6,$M$6))</f>
        <v>　レベル　1</v>
      </c>
      <c r="E92" s="743" t="s">
        <v>900</v>
      </c>
      <c r="F92" s="490"/>
      <c r="G92" s="490"/>
      <c r="H92" s="490"/>
      <c r="I92" s="490"/>
      <c r="J92" s="903" t="s">
        <v>891</v>
      </c>
    </row>
    <row r="93" spans="1:10" ht="20.100000000000001" customHeight="1">
      <c r="A93" s="1" t="s">
        <v>202</v>
      </c>
      <c r="B93" s="446"/>
      <c r="C93" s="93"/>
      <c r="D93" s="406" t="str">
        <f>IF(D91=$L$11,$M$7,IF(ROUNDDOWN(D91,0)=$L$7,$N$7,$M$7))</f>
        <v>　レベル　2</v>
      </c>
      <c r="E93" s="746" t="s">
        <v>145</v>
      </c>
      <c r="F93" s="488"/>
      <c r="G93" s="488"/>
      <c r="H93" s="488"/>
      <c r="I93" s="488"/>
      <c r="J93" s="904"/>
    </row>
    <row r="94" spans="1:10" ht="20.100000000000001" customHeight="1">
      <c r="A94" s="1">
        <v>3</v>
      </c>
      <c r="B94" s="446"/>
      <c r="C94" s="93"/>
      <c r="D94" s="406" t="str">
        <f>IF(D91=$L$11,$M$8,IF(ROUNDDOWN(D91,0)=$L$8,$N$8,$M$8))</f>
        <v>■レベル　3</v>
      </c>
      <c r="E94" s="746" t="s">
        <v>901</v>
      </c>
      <c r="F94" s="488"/>
      <c r="G94" s="488"/>
      <c r="H94" s="488"/>
      <c r="I94" s="488"/>
      <c r="J94" s="904"/>
    </row>
    <row r="95" spans="1:10" ht="20.100000000000001" customHeight="1">
      <c r="A95" s="1" t="s">
        <v>202</v>
      </c>
      <c r="B95" s="446"/>
      <c r="C95" s="93"/>
      <c r="D95" s="406" t="str">
        <f>IF(D91=$L$11,$M$9,IF(ROUNDDOWN(D91,0)=$L$9,$N$9,$M$9))</f>
        <v>　レベル　4</v>
      </c>
      <c r="E95" s="746" t="s">
        <v>145</v>
      </c>
      <c r="F95" s="488"/>
      <c r="G95" s="488"/>
      <c r="H95" s="488"/>
      <c r="I95" s="488"/>
      <c r="J95" s="904"/>
    </row>
    <row r="96" spans="1:10" ht="20.100000000000001" customHeight="1">
      <c r="A96" s="1">
        <v>5</v>
      </c>
      <c r="B96" s="446"/>
      <c r="C96" s="93"/>
      <c r="D96" s="407" t="str">
        <f>IF(D91=$L$11,$M$10,IF(ROUNDDOWN(D91,0)=$L$10,$N$10,$M$10))</f>
        <v>　レベル　5</v>
      </c>
      <c r="E96" s="765" t="s">
        <v>902</v>
      </c>
      <c r="F96" s="491"/>
      <c r="G96" s="491"/>
      <c r="H96" s="491"/>
      <c r="I96" s="491"/>
      <c r="J96" s="905"/>
    </row>
    <row r="97" spans="1:15" ht="15.75">
      <c r="A97" s="408">
        <v>0</v>
      </c>
      <c r="B97" s="446"/>
      <c r="C97" s="391"/>
    </row>
    <row r="98" spans="1:15" ht="15.75">
      <c r="B98" s="391">
        <v>2</v>
      </c>
      <c r="C98" s="396" t="s">
        <v>373</v>
      </c>
    </row>
    <row r="99" spans="1:15" ht="16.5" thickBot="1">
      <c r="B99" s="388">
        <v>2.1</v>
      </c>
      <c r="C99" s="398" t="s">
        <v>445</v>
      </c>
      <c r="E99" s="75"/>
      <c r="F99" s="415"/>
      <c r="G99" s="415"/>
      <c r="H99" s="415"/>
      <c r="I99" s="412"/>
      <c r="J99" s="410" t="str">
        <f>IF(J100=0,$L$3,"")</f>
        <v/>
      </c>
    </row>
    <row r="100" spans="1:15" ht="14.25" hidden="1" thickBot="1">
      <c r="B100" s="446"/>
      <c r="C100" s="93"/>
      <c r="D100" s="400"/>
      <c r="E100" s="401"/>
      <c r="F100" s="402"/>
      <c r="G100" s="402"/>
      <c r="H100" s="402"/>
      <c r="I100" s="403"/>
      <c r="J100" s="404">
        <f>スコア!M81</f>
        <v>1</v>
      </c>
    </row>
    <row r="101" spans="1:15">
      <c r="B101" s="446"/>
      <c r="C101" s="93"/>
      <c r="D101" s="899">
        <v>3</v>
      </c>
      <c r="E101" s="416" t="s">
        <v>385</v>
      </c>
      <c r="F101" s="416"/>
      <c r="G101" s="416"/>
      <c r="H101" s="416"/>
      <c r="I101" s="416"/>
      <c r="J101" s="417"/>
    </row>
    <row r="102" spans="1:15" ht="14.25" thickBot="1">
      <c r="B102" s="446"/>
      <c r="C102" s="93"/>
      <c r="D102" s="900"/>
      <c r="E102" s="896" t="s">
        <v>582</v>
      </c>
      <c r="F102" s="897"/>
      <c r="G102" s="665"/>
      <c r="H102" s="898" t="s">
        <v>583</v>
      </c>
      <c r="I102" s="898"/>
      <c r="J102" s="517" t="s">
        <v>441</v>
      </c>
      <c r="O102" s="475"/>
    </row>
    <row r="103" spans="1:15" ht="20.100000000000001" customHeight="1">
      <c r="A103" s="1" t="s">
        <v>202</v>
      </c>
      <c r="B103" s="446"/>
      <c r="C103" s="93"/>
      <c r="D103" s="463" t="str">
        <f>IF(D101=$L$11,$M$6,IF(ROUNDDOWN(D101,0)=$L$6,$N$6,$M$6))</f>
        <v>　レベル　1</v>
      </c>
      <c r="E103" s="743" t="s">
        <v>145</v>
      </c>
      <c r="F103" s="744"/>
      <c r="G103" s="750"/>
      <c r="H103" s="719" t="s">
        <v>145</v>
      </c>
      <c r="I103" s="809"/>
      <c r="J103" s="903" t="s">
        <v>891</v>
      </c>
    </row>
    <row r="104" spans="1:15" ht="20.100000000000001" customHeight="1">
      <c r="A104" s="1">
        <v>2</v>
      </c>
      <c r="B104" s="446"/>
      <c r="C104" s="93"/>
      <c r="D104" s="406" t="str">
        <f>IF(D101=$L$11,$M$7,IF(ROUNDDOWN(D101,0)=$L$7,$N$7,$M$7))</f>
        <v>　レベル　2</v>
      </c>
      <c r="E104" s="746" t="s">
        <v>903</v>
      </c>
      <c r="F104" s="747"/>
      <c r="G104" s="749"/>
      <c r="H104" s="770" t="s">
        <v>903</v>
      </c>
      <c r="I104" s="596"/>
      <c r="J104" s="904"/>
    </row>
    <row r="105" spans="1:15" ht="26.25" customHeight="1">
      <c r="A105" s="1">
        <v>3</v>
      </c>
      <c r="B105" s="446"/>
      <c r="C105" s="93"/>
      <c r="D105" s="406" t="str">
        <f>IF(D101=$L$11,$M$8,IF(ROUNDDOWN(D101,0)=$L$8,$N$8,$M$8))</f>
        <v>■レベル　3</v>
      </c>
      <c r="E105" s="890" t="s">
        <v>904</v>
      </c>
      <c r="F105" s="885"/>
      <c r="G105" s="886"/>
      <c r="H105" s="890" t="s">
        <v>906</v>
      </c>
      <c r="I105" s="886"/>
      <c r="J105" s="904"/>
    </row>
    <row r="106" spans="1:15" ht="20.100000000000001" customHeight="1">
      <c r="A106" s="1" t="s">
        <v>610</v>
      </c>
      <c r="B106" s="446"/>
      <c r="C106" s="93"/>
      <c r="D106" s="406" t="str">
        <f>IF(D101=$L$11,$M$9,IF(ROUNDDOWN(D101,0)=$L$9,$N$9,$M$9))</f>
        <v>　レベル　4</v>
      </c>
      <c r="E106" s="746" t="s">
        <v>145</v>
      </c>
      <c r="F106" s="747"/>
      <c r="G106" s="749"/>
      <c r="H106" s="721" t="s">
        <v>145</v>
      </c>
      <c r="I106" s="802"/>
      <c r="J106" s="904"/>
    </row>
    <row r="107" spans="1:15" ht="35.1" customHeight="1">
      <c r="A107" s="1">
        <v>5</v>
      </c>
      <c r="B107" s="446"/>
      <c r="C107" s="93"/>
      <c r="D107" s="407" t="str">
        <f>IF(D101=$L$11,$M$10,IF(ROUNDDOWN(D101,0)=$L$10,$N$10,$M$10))</f>
        <v>　レベル　5</v>
      </c>
      <c r="E107" s="901" t="s">
        <v>905</v>
      </c>
      <c r="F107" s="888"/>
      <c r="G107" s="889"/>
      <c r="H107" s="901" t="s">
        <v>907</v>
      </c>
      <c r="I107" s="889"/>
      <c r="J107" s="905"/>
    </row>
    <row r="108" spans="1:15" ht="15.75">
      <c r="A108" s="408">
        <v>0</v>
      </c>
      <c r="B108" s="446"/>
      <c r="C108" s="391"/>
    </row>
    <row r="109" spans="1:15" ht="15.75">
      <c r="B109" s="391">
        <v>3</v>
      </c>
      <c r="C109" s="396" t="s">
        <v>372</v>
      </c>
    </row>
    <row r="110" spans="1:15" ht="16.5" thickBot="1">
      <c r="B110" s="388">
        <v>3.1</v>
      </c>
      <c r="C110" s="398" t="s">
        <v>537</v>
      </c>
      <c r="E110" s="75"/>
      <c r="F110" s="415"/>
      <c r="G110" s="415"/>
      <c r="H110" s="415"/>
      <c r="I110" s="412"/>
      <c r="J110" s="410" t="str">
        <f>IF(J111=0,$L$3,"")</f>
        <v/>
      </c>
    </row>
    <row r="111" spans="1:15" ht="14.25" hidden="1" thickBot="1">
      <c r="B111" s="446"/>
      <c r="C111" s="93"/>
      <c r="D111" s="400"/>
      <c r="E111" s="401"/>
      <c r="F111" s="402"/>
      <c r="G111" s="402"/>
      <c r="H111" s="402"/>
      <c r="I111" s="403"/>
      <c r="J111" s="404">
        <f>スコア!M83</f>
        <v>1</v>
      </c>
    </row>
    <row r="112" spans="1:15">
      <c r="B112" s="446"/>
      <c r="C112" s="93"/>
      <c r="D112" s="899">
        <v>3</v>
      </c>
      <c r="E112" s="416" t="s">
        <v>385</v>
      </c>
      <c r="F112" s="416"/>
      <c r="G112" s="416"/>
      <c r="H112" s="416"/>
      <c r="I112" s="416"/>
      <c r="J112" s="417"/>
    </row>
    <row r="113" spans="1:10" ht="14.25" thickBot="1">
      <c r="B113" s="446"/>
      <c r="C113" s="93"/>
      <c r="D113" s="900"/>
      <c r="E113" s="896" t="s">
        <v>582</v>
      </c>
      <c r="F113" s="897"/>
      <c r="G113" s="665"/>
      <c r="H113" s="898" t="s">
        <v>583</v>
      </c>
      <c r="I113" s="898"/>
      <c r="J113" s="517" t="s">
        <v>441</v>
      </c>
    </row>
    <row r="114" spans="1:10" ht="20.100000000000001" customHeight="1">
      <c r="A114" s="1">
        <v>1</v>
      </c>
      <c r="B114" s="446"/>
      <c r="C114" s="93"/>
      <c r="D114" s="463" t="str">
        <f>IF(D112=$L$11,$M$6,IF(ROUNDDOWN(D112,0)=$L$6,$N$6,$M$6))</f>
        <v>　レベル　1</v>
      </c>
      <c r="E114" s="599" t="s">
        <v>908</v>
      </c>
      <c r="F114" s="600"/>
      <c r="G114" s="744"/>
      <c r="H114" s="902" t="s">
        <v>912</v>
      </c>
      <c r="I114" s="893"/>
      <c r="J114" s="903" t="s">
        <v>891</v>
      </c>
    </row>
    <row r="115" spans="1:10" ht="45" customHeight="1">
      <c r="A115" s="1">
        <v>2</v>
      </c>
      <c r="B115" s="446"/>
      <c r="C115" s="93"/>
      <c r="D115" s="406" t="str">
        <f>IF(D112=$L$11,$M$7,IF(ROUNDDOWN(D112,0)=$L$7,$N$7,$M$7))</f>
        <v>　レベル　2</v>
      </c>
      <c r="E115" s="890" t="s">
        <v>909</v>
      </c>
      <c r="F115" s="885"/>
      <c r="G115" s="886"/>
      <c r="H115" s="890" t="s">
        <v>913</v>
      </c>
      <c r="I115" s="886"/>
      <c r="J115" s="904"/>
    </row>
    <row r="116" spans="1:10" ht="45" customHeight="1">
      <c r="A116" s="1">
        <v>3</v>
      </c>
      <c r="B116" s="446"/>
      <c r="C116" s="93"/>
      <c r="D116" s="406" t="str">
        <f>IF(D112=$L$11,$M$8,IF(ROUNDDOWN(D112,0)=$L$8,$N$8,$M$8))</f>
        <v>■レベル　3</v>
      </c>
      <c r="E116" s="890" t="s">
        <v>910</v>
      </c>
      <c r="F116" s="885"/>
      <c r="G116" s="886"/>
      <c r="H116" s="890" t="s">
        <v>914</v>
      </c>
      <c r="I116" s="886"/>
      <c r="J116" s="904"/>
    </row>
    <row r="117" spans="1:10" ht="45" customHeight="1">
      <c r="A117" s="1">
        <v>4</v>
      </c>
      <c r="B117" s="446"/>
      <c r="C117" s="93"/>
      <c r="D117" s="406" t="str">
        <f>IF(D112=$L$11,$M$9,IF(ROUNDDOWN(D112,0)=$L$9,$N$9,$M$9))</f>
        <v>　レベル　4</v>
      </c>
      <c r="E117" s="890" t="s">
        <v>911</v>
      </c>
      <c r="F117" s="885"/>
      <c r="G117" s="886"/>
      <c r="H117" s="890" t="s">
        <v>915</v>
      </c>
      <c r="I117" s="886"/>
      <c r="J117" s="904"/>
    </row>
    <row r="118" spans="1:10" ht="20.100000000000001" customHeight="1">
      <c r="A118" s="1">
        <v>5</v>
      </c>
      <c r="B118" s="446"/>
      <c r="C118" s="93"/>
      <c r="D118" s="407" t="str">
        <f>IF(D112=$L$11,$M$10,IF(ROUNDDOWN(D112,0)=$L$10,$N$10,$M$10))</f>
        <v>　レベル　5</v>
      </c>
      <c r="E118" s="704" t="s">
        <v>916</v>
      </c>
      <c r="F118" s="702"/>
      <c r="G118" s="702"/>
      <c r="H118" s="702"/>
      <c r="I118" s="703"/>
      <c r="J118" s="905"/>
    </row>
    <row r="119" spans="1:10" ht="15.75">
      <c r="A119" s="408">
        <v>0</v>
      </c>
      <c r="B119" s="446"/>
      <c r="C119" s="391"/>
    </row>
    <row r="120" spans="1:10" ht="16.5" thickBot="1">
      <c r="B120" s="388">
        <v>3.2</v>
      </c>
      <c r="C120" s="398" t="s">
        <v>446</v>
      </c>
      <c r="E120" s="75"/>
      <c r="F120" s="415"/>
      <c r="G120" s="415"/>
      <c r="H120" s="415"/>
      <c r="I120" s="412"/>
      <c r="J120" s="410" t="str">
        <f>IF(J121=0,$L$3,"")</f>
        <v/>
      </c>
    </row>
    <row r="121" spans="1:10" ht="14.25" hidden="1" thickBot="1">
      <c r="B121" s="446"/>
      <c r="C121" s="93"/>
      <c r="D121" s="400"/>
      <c r="E121" s="401"/>
      <c r="F121" s="402"/>
      <c r="G121" s="402"/>
      <c r="H121" s="402"/>
      <c r="I121" s="403"/>
      <c r="J121" s="404">
        <f>スコア!M84</f>
        <v>1</v>
      </c>
    </row>
    <row r="122" spans="1:10" ht="20.100000000000001" customHeight="1" thickBot="1">
      <c r="B122" s="446"/>
      <c r="C122" s="93"/>
      <c r="D122" s="405">
        <v>3</v>
      </c>
      <c r="E122" s="449" t="s">
        <v>385</v>
      </c>
      <c r="F122" s="416"/>
      <c r="G122" s="416"/>
      <c r="H122" s="416"/>
      <c r="I122" s="416"/>
      <c r="J122" s="517" t="s">
        <v>441</v>
      </c>
    </row>
    <row r="123" spans="1:10" ht="20.100000000000001" customHeight="1">
      <c r="A123" s="1" t="s">
        <v>202</v>
      </c>
      <c r="B123" s="446"/>
      <c r="C123" s="93"/>
      <c r="D123" s="463" t="str">
        <f>IF(D122=$L$11,$M$6,IF(ROUNDDOWN(D122,0)=$L$6,$N$6,$M$6))</f>
        <v>　レベル　1</v>
      </c>
      <c r="E123" s="743" t="s">
        <v>145</v>
      </c>
      <c r="F123" s="744"/>
      <c r="G123" s="744"/>
      <c r="H123" s="744"/>
      <c r="I123" s="744"/>
      <c r="J123" s="903" t="s">
        <v>891</v>
      </c>
    </row>
    <row r="124" spans="1:10" ht="20.100000000000001" customHeight="1">
      <c r="A124" s="1" t="s">
        <v>202</v>
      </c>
      <c r="B124" s="446"/>
      <c r="C124" s="93"/>
      <c r="D124" s="406" t="str">
        <f>IF(D122=$L$11,$M$7,IF(ROUNDDOWN(D122,0)=$L$7,$N$7,$M$7))</f>
        <v>　レベル　2</v>
      </c>
      <c r="E124" s="746" t="s">
        <v>145</v>
      </c>
      <c r="F124" s="747"/>
      <c r="G124" s="747"/>
      <c r="H124" s="747"/>
      <c r="I124" s="747"/>
      <c r="J124" s="904"/>
    </row>
    <row r="125" spans="1:10" ht="20.100000000000001" customHeight="1">
      <c r="A125" s="1">
        <v>3</v>
      </c>
      <c r="B125" s="446"/>
      <c r="C125" s="93"/>
      <c r="D125" s="406" t="str">
        <f>IF(D122=$L$11,$M$8,IF(ROUNDDOWN(D122,0)=$L$8,$N$8,$M$8))</f>
        <v>■レベル　3</v>
      </c>
      <c r="E125" s="746" t="s">
        <v>371</v>
      </c>
      <c r="F125" s="747"/>
      <c r="G125" s="747"/>
      <c r="H125" s="747"/>
      <c r="I125" s="747"/>
      <c r="J125" s="904"/>
    </row>
    <row r="126" spans="1:10" ht="20.100000000000001" customHeight="1">
      <c r="A126" s="1" t="s">
        <v>202</v>
      </c>
      <c r="B126" s="446"/>
      <c r="C126" s="93"/>
      <c r="D126" s="406" t="str">
        <f>IF(D122=$L$11,$M$9,IF(ROUNDDOWN(D122,0)=$L$9,$N$9,$M$9))</f>
        <v>　レベル　4</v>
      </c>
      <c r="E126" s="746" t="s">
        <v>145</v>
      </c>
      <c r="F126" s="747"/>
      <c r="G126" s="747"/>
      <c r="H126" s="747"/>
      <c r="I126" s="747"/>
      <c r="J126" s="904"/>
    </row>
    <row r="127" spans="1:10" ht="35.1" customHeight="1">
      <c r="A127" s="1">
        <v>5</v>
      </c>
      <c r="B127" s="446"/>
      <c r="C127" s="93"/>
      <c r="D127" s="407" t="str">
        <f>IF(D122=$L$11,$M$10,IF(ROUNDDOWN(D122,0)=$L$10,$N$10,$M$10))</f>
        <v>　レベル　5</v>
      </c>
      <c r="E127" s="901" t="s">
        <v>917</v>
      </c>
      <c r="F127" s="888"/>
      <c r="G127" s="888"/>
      <c r="H127" s="888"/>
      <c r="I127" s="889"/>
      <c r="J127" s="905"/>
    </row>
    <row r="128" spans="1:10" ht="15.75">
      <c r="A128" s="408">
        <v>0</v>
      </c>
      <c r="B128" s="446"/>
      <c r="C128" s="391"/>
    </row>
    <row r="129" spans="1:10" ht="16.5" thickBot="1">
      <c r="B129" s="388">
        <v>3.3</v>
      </c>
      <c r="C129" s="398" t="s">
        <v>661</v>
      </c>
      <c r="E129" s="75"/>
      <c r="F129" s="415"/>
      <c r="G129" s="415"/>
      <c r="H129" s="415"/>
      <c r="I129" s="412"/>
      <c r="J129" s="410" t="str">
        <f>IF(J130=0,$L$3,"")</f>
        <v/>
      </c>
    </row>
    <row r="130" spans="1:10" ht="14.25" hidden="1" thickBot="1">
      <c r="B130" s="446"/>
      <c r="C130" s="93"/>
      <c r="D130" s="400"/>
      <c r="E130" s="401"/>
      <c r="F130" s="402"/>
      <c r="G130" s="402"/>
      <c r="H130" s="402"/>
      <c r="I130" s="403"/>
      <c r="J130" s="404">
        <f>スコア!M85</f>
        <v>1</v>
      </c>
    </row>
    <row r="131" spans="1:10" ht="20.100000000000001" customHeight="1" thickBot="1">
      <c r="B131" s="446"/>
      <c r="C131" s="93"/>
      <c r="D131" s="405">
        <v>3</v>
      </c>
      <c r="E131" s="449" t="s">
        <v>385</v>
      </c>
      <c r="F131" s="416"/>
      <c r="G131" s="416"/>
      <c r="H131" s="416"/>
      <c r="I131" s="416"/>
      <c r="J131" s="517" t="s">
        <v>441</v>
      </c>
    </row>
    <row r="132" spans="1:10" ht="20.100000000000001" customHeight="1">
      <c r="A132" s="1">
        <v>1</v>
      </c>
      <c r="B132" s="446"/>
      <c r="C132" s="93"/>
      <c r="D132" s="463" t="str">
        <f>IF(D131=$L$11,$M$6,IF(ROUNDDOWN(D131,0)=$L$6,$N$6,$M$6))</f>
        <v>　レベル　1</v>
      </c>
      <c r="E132" s="743" t="s">
        <v>370</v>
      </c>
      <c r="F132" s="744"/>
      <c r="G132" s="744"/>
      <c r="H132" s="744"/>
      <c r="I132" s="744"/>
      <c r="J132" s="903" t="s">
        <v>891</v>
      </c>
    </row>
    <row r="133" spans="1:10" ht="20.100000000000001" customHeight="1">
      <c r="A133" s="1" t="s">
        <v>202</v>
      </c>
      <c r="B133" s="446"/>
      <c r="C133" s="93"/>
      <c r="D133" s="406" t="str">
        <f>IF(D131=$L$11,$M$7,IF(ROUNDDOWN(D131,0)=$L$7,$N$7,$M$7))</f>
        <v>　レベル　2</v>
      </c>
      <c r="E133" s="746" t="s">
        <v>145</v>
      </c>
      <c r="F133" s="747"/>
      <c r="G133" s="747"/>
      <c r="H133" s="747"/>
      <c r="I133" s="747"/>
      <c r="J133" s="904"/>
    </row>
    <row r="134" spans="1:10" ht="20.100000000000001" customHeight="1">
      <c r="A134" s="1">
        <v>3</v>
      </c>
      <c r="B134" s="446"/>
      <c r="C134" s="93"/>
      <c r="D134" s="406" t="str">
        <f>IF(D131=$L$11,$M$8,IF(ROUNDDOWN(D131,0)=$L$8,$N$8,$M$8))</f>
        <v>■レベル　3</v>
      </c>
      <c r="E134" s="746" t="s">
        <v>369</v>
      </c>
      <c r="F134" s="747"/>
      <c r="G134" s="747"/>
      <c r="H134" s="747"/>
      <c r="I134" s="747"/>
      <c r="J134" s="904"/>
    </row>
    <row r="135" spans="1:10" ht="20.100000000000001" customHeight="1">
      <c r="A135" s="1">
        <v>4</v>
      </c>
      <c r="B135" s="446"/>
      <c r="C135" s="93"/>
      <c r="D135" s="406" t="str">
        <f>IF(D131=$L$11,$M$9,IF(ROUNDDOWN(D131,0)=$L$9,$N$9,$M$9))</f>
        <v>　レベル　4</v>
      </c>
      <c r="E135" s="746" t="s">
        <v>775</v>
      </c>
      <c r="F135" s="747"/>
      <c r="G135" s="747"/>
      <c r="H135" s="747"/>
      <c r="I135" s="747"/>
      <c r="J135" s="904"/>
    </row>
    <row r="136" spans="1:10" ht="35.1" customHeight="1">
      <c r="A136" s="1">
        <v>5</v>
      </c>
      <c r="B136" s="446"/>
      <c r="C136" s="93"/>
      <c r="D136" s="407" t="str">
        <f>IF(D131=$L$11,$M$10,IF(ROUNDDOWN(D131,0)=$L$10,$N$10,$M$10))</f>
        <v>　レベル　5</v>
      </c>
      <c r="E136" s="901" t="s">
        <v>969</v>
      </c>
      <c r="F136" s="888"/>
      <c r="G136" s="888"/>
      <c r="H136" s="888"/>
      <c r="I136" s="889"/>
      <c r="J136" s="905"/>
    </row>
    <row r="137" spans="1:10" ht="15.75">
      <c r="A137" s="408">
        <v>0</v>
      </c>
      <c r="B137" s="446"/>
      <c r="C137" s="391"/>
    </row>
    <row r="138" spans="1:10"/>
    <row r="139" spans="1:10"/>
    <row r="140" spans="1:10"/>
    <row r="141" spans="1:10"/>
    <row r="142" spans="1:10"/>
    <row r="143" spans="1:10"/>
    <row r="144" spans="1:10"/>
    <row r="145"/>
    <row r="146"/>
    <row r="147"/>
  </sheetData>
  <sheetProtection password="ACAA" sheet="1" objects="1" scenarios="1"/>
  <mergeCells count="68">
    <mergeCell ref="F18:J18"/>
    <mergeCell ref="F17:J17"/>
    <mergeCell ref="D69:D70"/>
    <mergeCell ref="F25:J25"/>
    <mergeCell ref="F24:J24"/>
    <mergeCell ref="F23:J23"/>
    <mergeCell ref="F22:J22"/>
    <mergeCell ref="F21:J21"/>
    <mergeCell ref="I41:J41"/>
    <mergeCell ref="I42:J42"/>
    <mergeCell ref="I45:J45"/>
    <mergeCell ref="I39:J39"/>
    <mergeCell ref="F20:J20"/>
    <mergeCell ref="F19:J19"/>
    <mergeCell ref="D101:D102"/>
    <mergeCell ref="D112:D113"/>
    <mergeCell ref="E65:J65"/>
    <mergeCell ref="J51:J55"/>
    <mergeCell ref="H105:I105"/>
    <mergeCell ref="H107:I107"/>
    <mergeCell ref="E54:I54"/>
    <mergeCell ref="E102:F102"/>
    <mergeCell ref="E105:G105"/>
    <mergeCell ref="E75:G75"/>
    <mergeCell ref="E73:G73"/>
    <mergeCell ref="E71:G71"/>
    <mergeCell ref="E77:J77"/>
    <mergeCell ref="E83:J83"/>
    <mergeCell ref="E136:I136"/>
    <mergeCell ref="I38:J38"/>
    <mergeCell ref="F38:H38"/>
    <mergeCell ref="F39:H39"/>
    <mergeCell ref="F40:H40"/>
    <mergeCell ref="F41:H41"/>
    <mergeCell ref="F42:H42"/>
    <mergeCell ref="F43:H43"/>
    <mergeCell ref="J132:J136"/>
    <mergeCell ref="H102:I102"/>
    <mergeCell ref="I40:J40"/>
    <mergeCell ref="F44:H44"/>
    <mergeCell ref="F45:H45"/>
    <mergeCell ref="J92:J96"/>
    <mergeCell ref="J103:J107"/>
    <mergeCell ref="E107:G107"/>
    <mergeCell ref="E10:J10"/>
    <mergeCell ref="E11:J11"/>
    <mergeCell ref="E12:J12"/>
    <mergeCell ref="E13:J13"/>
    <mergeCell ref="E127:I127"/>
    <mergeCell ref="E113:F113"/>
    <mergeCell ref="H113:I113"/>
    <mergeCell ref="J123:J127"/>
    <mergeCell ref="E32:I32"/>
    <mergeCell ref="E33:I33"/>
    <mergeCell ref="E34:I34"/>
    <mergeCell ref="J31:J35"/>
    <mergeCell ref="E35:I35"/>
    <mergeCell ref="E53:I53"/>
    <mergeCell ref="I43:J43"/>
    <mergeCell ref="I44:J44"/>
    <mergeCell ref="J114:J118"/>
    <mergeCell ref="H114:I114"/>
    <mergeCell ref="H115:I115"/>
    <mergeCell ref="E115:G115"/>
    <mergeCell ref="E116:G116"/>
    <mergeCell ref="E117:G117"/>
    <mergeCell ref="H116:I116"/>
    <mergeCell ref="H117:I117"/>
  </mergeCells>
  <phoneticPr fontId="23"/>
  <conditionalFormatting sqref="D50">
    <cfRule type="expression" dxfId="32" priority="25" stopIfTrue="1">
      <formula>AND(OR(D50&lt;1,D50&gt;5),D50&lt;&gt;0)</formula>
    </cfRule>
    <cfRule type="expression" dxfId="31" priority="26" stopIfTrue="1">
      <formula>J49&gt;0</formula>
    </cfRule>
  </conditionalFormatting>
  <conditionalFormatting sqref="D131">
    <cfRule type="expression" dxfId="30" priority="9" stopIfTrue="1">
      <formula>AND(OR(D131&lt;1,D131&gt;5),D131&lt;&gt;0)</formula>
    </cfRule>
    <cfRule type="expression" dxfId="29" priority="10" stopIfTrue="1">
      <formula>J130&gt;0</formula>
    </cfRule>
  </conditionalFormatting>
  <conditionalFormatting sqref="D60">
    <cfRule type="expression" dxfId="28" priority="21" stopIfTrue="1">
      <formula>AND(OR(D60&lt;1,D60&gt;5),D60&lt;&gt;0)</formula>
    </cfRule>
    <cfRule type="expression" dxfId="27" priority="22" stopIfTrue="1">
      <formula>J59&gt;0</formula>
    </cfRule>
  </conditionalFormatting>
  <conditionalFormatting sqref="D69">
    <cfRule type="expression" dxfId="26" priority="19" stopIfTrue="1">
      <formula>AND(OR(D69&lt;1,D69&gt;5),D69&lt;&gt;0)</formula>
    </cfRule>
    <cfRule type="expression" dxfId="25" priority="20" stopIfTrue="1">
      <formula>J68&gt;0</formula>
    </cfRule>
  </conditionalFormatting>
  <conditionalFormatting sqref="D91">
    <cfRule type="expression" dxfId="24" priority="17" stopIfTrue="1">
      <formula>AND(OR(D91&lt;1,D91&gt;5),D91&lt;&gt;0)</formula>
    </cfRule>
    <cfRule type="expression" dxfId="23" priority="18" stopIfTrue="1">
      <formula>J90&gt;0</formula>
    </cfRule>
  </conditionalFormatting>
  <conditionalFormatting sqref="D101">
    <cfRule type="expression" dxfId="22" priority="15" stopIfTrue="1">
      <formula>AND(OR(D101&lt;1,D101&gt;5),D101&lt;&gt;0)</formula>
    </cfRule>
    <cfRule type="expression" dxfId="21" priority="16" stopIfTrue="1">
      <formula>J100&gt;0</formula>
    </cfRule>
  </conditionalFormatting>
  <conditionalFormatting sqref="D122">
    <cfRule type="expression" dxfId="20" priority="11" stopIfTrue="1">
      <formula>AND(OR(D122&lt;1,D122&gt;5),D122&lt;&gt;0)</formula>
    </cfRule>
    <cfRule type="expression" dxfId="19" priority="12" stopIfTrue="1">
      <formula>J121&gt;0</formula>
    </cfRule>
  </conditionalFormatting>
  <conditionalFormatting sqref="F36">
    <cfRule type="expression" dxfId="18" priority="492">
      <formula>J29&gt;0</formula>
    </cfRule>
  </conditionalFormatting>
  <conditionalFormatting sqref="D17:D25">
    <cfRule type="expression" dxfId="17" priority="504" stopIfTrue="1">
      <formula>$J$7&gt;0</formula>
    </cfRule>
  </conditionalFormatting>
  <conditionalFormatting sqref="D36">
    <cfRule type="expression" dxfId="16" priority="549" stopIfTrue="1">
      <formula>AND(OR(D36&lt;1,D36&gt;5),D36&lt;&gt;0)</formula>
    </cfRule>
    <cfRule type="expression" dxfId="15" priority="550" stopIfTrue="1">
      <formula>AND(J29&gt;0,F36=$N$4)</formula>
    </cfRule>
  </conditionalFormatting>
  <conditionalFormatting sqref="D39:D45">
    <cfRule type="expression" dxfId="14" priority="551">
      <formula>AND($J$29&gt;0,$F$36=$N$3)</formula>
    </cfRule>
  </conditionalFormatting>
  <conditionalFormatting sqref="F14">
    <cfRule type="expression" dxfId="13" priority="3">
      <formula>J7&gt;0</formula>
    </cfRule>
  </conditionalFormatting>
  <conditionalFormatting sqref="D14">
    <cfRule type="expression" dxfId="12" priority="4" stopIfTrue="1">
      <formula>AND(OR(D14&lt;1,D14&gt;5),D14&lt;&gt;0)</formula>
    </cfRule>
    <cfRule type="expression" dxfId="11" priority="5" stopIfTrue="1">
      <formula>AND(J7&gt;0,F14=$N$4)</formula>
    </cfRule>
  </conditionalFormatting>
  <conditionalFormatting sqref="D112">
    <cfRule type="expression" dxfId="10" priority="1" stopIfTrue="1">
      <formula>AND(OR(D112&lt;1,D112&gt;5),D112&lt;&gt;0)</formula>
    </cfRule>
    <cfRule type="expression" dxfId="9" priority="2" stopIfTrue="1">
      <formula>J111&gt;0</formula>
    </cfRule>
  </conditionalFormatting>
  <dataValidations count="6">
    <dataValidation allowBlank="1" showInputMessage="1" sqref="D8 D30"/>
    <dataValidation type="list" allowBlank="1" showInputMessage="1" showErrorMessage="1" sqref="D17:D25 D39:D45">
      <formula1>"○,　"</formula1>
    </dataValidation>
    <dataValidation type="list" allowBlank="1" showInputMessage="1" sqref="D36 D14">
      <formula1>A9:A14</formula1>
    </dataValidation>
    <dataValidation type="list" allowBlank="1" showInputMessage="1" showErrorMessage="1" sqref="F36 F14">
      <formula1>$N$3:$N$4</formula1>
    </dataValidation>
    <dataValidation type="list" allowBlank="1" showInputMessage="1" sqref="D50 D60 D91 D122 D131">
      <formula1>A51:A56</formula1>
    </dataValidation>
    <dataValidation type="list" allowBlank="1" showInputMessage="1" sqref="D101 D112 D69">
      <formula1>A71:A76</formula1>
    </dataValidation>
  </dataValidations>
  <printOptions horizontalCentered="1"/>
  <pageMargins left="0.7" right="0.7" top="0.75" bottom="0.75" header="0.3" footer="0.3"/>
  <pageSetup paperSize="9" scale="84" fitToHeight="0" orientation="portrait" r:id="rId1"/>
  <headerFooter alignWithMargins="0">
    <oddHeader>&amp;L&amp;F&amp;R&amp;A</oddHeader>
    <oddFooter>&amp;C&amp;P/&amp;N</oddFooter>
  </headerFooter>
  <rowBreaks count="3" manualBreakCount="3">
    <brk id="27" min="1" max="10" man="1"/>
    <brk id="47" min="1" max="10" man="1"/>
    <brk id="97"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opLeftCell="B1" zoomScale="110" zoomScaleNormal="110" workbookViewId="0">
      <selection activeCell="H13" sqref="H13:I13"/>
    </sheetView>
  </sheetViews>
  <sheetFormatPr defaultColWidth="0" defaultRowHeight="13.5" zeroHeight="1"/>
  <cols>
    <col min="1" max="1" width="6.125" hidden="1" customWidth="1"/>
    <col min="2" max="2" width="4.5" customWidth="1"/>
    <col min="3" max="3" width="0.75" customWidth="1"/>
    <col min="4" max="4" width="11.125" customWidth="1"/>
    <col min="5" max="5" width="11.625" customWidth="1"/>
    <col min="6" max="10" width="15.125" customWidth="1"/>
    <col min="11" max="11" width="1.25" customWidth="1"/>
    <col min="12" max="14" width="7.625" hidden="1" customWidth="1"/>
    <col min="15" max="15" width="7.625" style="475" hidden="1" customWidth="1"/>
    <col min="16" max="16384" width="8.75" style="475" hidden="1"/>
  </cols>
  <sheetData>
    <row r="1" spans="1:14" ht="15.75">
      <c r="B1" s="388"/>
      <c r="C1" s="389"/>
      <c r="D1" s="389"/>
      <c r="E1" s="389"/>
      <c r="G1" s="390" t="s">
        <v>241</v>
      </c>
      <c r="H1" s="514" t="str">
        <f>メイン!C11</f>
        <v>○○ビル</v>
      </c>
      <c r="I1" s="486"/>
      <c r="J1" s="486"/>
      <c r="K1" s="389"/>
      <c r="L1" t="s">
        <v>124</v>
      </c>
    </row>
    <row r="2" spans="1:14" ht="16.5" thickBot="1">
      <c r="B2" s="391"/>
      <c r="C2" s="392"/>
      <c r="D2" s="392"/>
      <c r="E2" s="392"/>
      <c r="F2" s="392"/>
      <c r="G2" s="392"/>
      <c r="H2" s="392"/>
      <c r="I2" s="392"/>
      <c r="J2" s="392"/>
      <c r="K2" s="389"/>
    </row>
    <row r="3" spans="1:14" ht="18.75" thickBot="1">
      <c r="B3" s="424" t="s">
        <v>631</v>
      </c>
      <c r="C3" s="393"/>
      <c r="D3" s="392"/>
      <c r="E3" s="392"/>
      <c r="F3" s="392"/>
      <c r="G3" s="394"/>
      <c r="H3" s="395" t="s">
        <v>231</v>
      </c>
      <c r="K3" s="389"/>
      <c r="L3" t="s">
        <v>132</v>
      </c>
      <c r="N3" t="s">
        <v>264</v>
      </c>
    </row>
    <row r="4" spans="1:14" ht="9" customHeight="1">
      <c r="B4" s="391"/>
      <c r="C4" s="393"/>
      <c r="D4" s="392"/>
      <c r="E4" s="392"/>
      <c r="F4" s="392"/>
      <c r="G4" s="392"/>
      <c r="H4" s="392"/>
      <c r="I4" s="392"/>
      <c r="J4" s="392"/>
      <c r="K4" s="389"/>
      <c r="M4" t="s">
        <v>156</v>
      </c>
      <c r="N4" t="s">
        <v>157</v>
      </c>
    </row>
    <row r="5" spans="1:14" ht="16.5" thickBot="1">
      <c r="B5" s="388">
        <v>1.1000000000000001</v>
      </c>
      <c r="C5" s="398" t="s">
        <v>435</v>
      </c>
      <c r="D5" s="75"/>
      <c r="E5" s="75"/>
      <c r="F5" s="75"/>
      <c r="G5" s="75"/>
      <c r="H5" s="75"/>
      <c r="I5" s="75"/>
      <c r="J5" s="410" t="str">
        <f>IF(J6=0,$L$3,"")</f>
        <v/>
      </c>
      <c r="K5" s="389"/>
    </row>
    <row r="6" spans="1:14" ht="14.25" hidden="1" thickBot="1">
      <c r="B6" s="446"/>
      <c r="C6" s="93"/>
      <c r="D6" s="400"/>
      <c r="E6" s="401"/>
      <c r="F6" s="402"/>
      <c r="G6" s="402"/>
      <c r="H6" s="402"/>
      <c r="I6" s="403"/>
      <c r="J6" s="404">
        <f>スコア!M87</f>
        <v>1</v>
      </c>
      <c r="K6" s="389"/>
      <c r="L6">
        <v>1</v>
      </c>
      <c r="M6" t="s">
        <v>114</v>
      </c>
      <c r="N6" t="s">
        <v>115</v>
      </c>
    </row>
    <row r="7" spans="1:14" ht="20.100000000000001" customHeight="1">
      <c r="B7" s="446"/>
      <c r="C7" s="93"/>
      <c r="D7" s="899">
        <v>3</v>
      </c>
      <c r="E7" s="416" t="s">
        <v>385</v>
      </c>
      <c r="F7" s="416"/>
      <c r="G7" s="416"/>
      <c r="H7" s="416"/>
      <c r="I7" s="416"/>
      <c r="J7" s="952" t="s">
        <v>441</v>
      </c>
      <c r="K7" s="389"/>
      <c r="L7">
        <v>2</v>
      </c>
      <c r="M7" t="s">
        <v>125</v>
      </c>
      <c r="N7" t="s">
        <v>126</v>
      </c>
    </row>
    <row r="8" spans="1:14" ht="20.100000000000001" customHeight="1" thickBot="1">
      <c r="B8" s="446"/>
      <c r="C8" s="93"/>
      <c r="D8" s="900"/>
      <c r="E8" s="951" t="s">
        <v>677</v>
      </c>
      <c r="F8" s="951"/>
      <c r="G8" s="951"/>
      <c r="H8" s="449" t="s">
        <v>678</v>
      </c>
      <c r="I8" s="708"/>
      <c r="J8" s="953"/>
      <c r="K8" s="389"/>
    </row>
    <row r="9" spans="1:14" ht="32.25" customHeight="1">
      <c r="A9" s="1" t="str">
        <f>IF(メイン!C46="パターン１","-",1)</f>
        <v>-</v>
      </c>
      <c r="B9" s="446"/>
      <c r="C9" s="93"/>
      <c r="D9" s="709" t="str">
        <f>IF(D7=$L$12,$M$6,IF(ROUNDDOWN(D7,0)=$L$6,$N$6,$M$6))</f>
        <v>　レベル　1</v>
      </c>
      <c r="E9" s="784" t="s">
        <v>145</v>
      </c>
      <c r="F9" s="785"/>
      <c r="G9" s="781"/>
      <c r="H9" s="902" t="s">
        <v>922</v>
      </c>
      <c r="I9" s="893"/>
      <c r="J9" s="903" t="s">
        <v>891</v>
      </c>
      <c r="K9" s="389"/>
      <c r="L9">
        <v>3</v>
      </c>
      <c r="M9" t="s">
        <v>127</v>
      </c>
      <c r="N9" t="s">
        <v>128</v>
      </c>
    </row>
    <row r="10" spans="1:14" ht="20.100000000000001" customHeight="1">
      <c r="A10" s="1">
        <v>2</v>
      </c>
      <c r="B10" s="446"/>
      <c r="C10" s="93"/>
      <c r="D10" s="709" t="str">
        <f>IF(D7=$L$12,$M$7,IF(ROUNDDOWN(D7,0)=$L$7,$N$7,$M$7))</f>
        <v>　レベル　2</v>
      </c>
      <c r="E10" s="786" t="s">
        <v>145</v>
      </c>
      <c r="F10" s="787"/>
      <c r="G10" s="783"/>
      <c r="H10" s="746" t="s">
        <v>920</v>
      </c>
      <c r="I10" s="747"/>
      <c r="J10" s="904"/>
      <c r="K10" s="389"/>
      <c r="L10">
        <v>4</v>
      </c>
      <c r="M10" t="s">
        <v>117</v>
      </c>
      <c r="N10" t="s">
        <v>118</v>
      </c>
    </row>
    <row r="11" spans="1:14" ht="38.1" customHeight="1">
      <c r="A11" s="1">
        <v>3</v>
      </c>
      <c r="B11" s="446"/>
      <c r="C11" s="93"/>
      <c r="D11" s="709" t="str">
        <f>IF(D7=$L$12,$M$9,IF(ROUNDDOWN(D7,0)=$L$9,$N$9,$M$9))</f>
        <v>■レベル　3</v>
      </c>
      <c r="E11" s="786" t="s">
        <v>918</v>
      </c>
      <c r="F11" s="787"/>
      <c r="G11" s="783"/>
      <c r="H11" s="930" t="s">
        <v>383</v>
      </c>
      <c r="I11" s="932"/>
      <c r="J11" s="904"/>
      <c r="K11" s="389"/>
      <c r="L11">
        <v>5</v>
      </c>
      <c r="M11" t="s">
        <v>120</v>
      </c>
      <c r="N11" t="s">
        <v>121</v>
      </c>
    </row>
    <row r="12" spans="1:14" ht="36.950000000000003" customHeight="1">
      <c r="A12" s="1">
        <v>4</v>
      </c>
      <c r="B12" s="446"/>
      <c r="C12" s="93"/>
      <c r="D12" s="709" t="str">
        <f>IF(D7=$L$12,$M$10,IF(ROUNDDOWN(D7,0)=$L$10,$N$10,$M$10))</f>
        <v>　レベル　4</v>
      </c>
      <c r="E12" s="916" t="s">
        <v>919</v>
      </c>
      <c r="F12" s="917"/>
      <c r="G12" s="918"/>
      <c r="H12" s="746" t="s">
        <v>145</v>
      </c>
      <c r="I12" s="747"/>
      <c r="J12" s="904"/>
      <c r="K12" s="389"/>
      <c r="L12">
        <v>0</v>
      </c>
      <c r="M12" t="s">
        <v>116</v>
      </c>
      <c r="N12" t="s">
        <v>116</v>
      </c>
    </row>
    <row r="13" spans="1:14" ht="45.95" customHeight="1">
      <c r="A13" s="1">
        <v>5</v>
      </c>
      <c r="B13" s="446"/>
      <c r="C13" s="93"/>
      <c r="D13" s="710" t="str">
        <f>IF(D7=$L$12,$M$11,IF(ROUNDDOWN(D7,0)=$L$11,$N$11,$M$11))</f>
        <v>　レベル　5</v>
      </c>
      <c r="E13" s="948" t="s">
        <v>967</v>
      </c>
      <c r="F13" s="949"/>
      <c r="G13" s="950"/>
      <c r="H13" s="901" t="s">
        <v>921</v>
      </c>
      <c r="I13" s="889"/>
      <c r="J13" s="905"/>
      <c r="K13" s="389"/>
    </row>
    <row r="14" spans="1:14" ht="15.75">
      <c r="A14" s="408">
        <v>0</v>
      </c>
      <c r="B14" s="446"/>
      <c r="C14" s="391"/>
      <c r="K14" s="389"/>
    </row>
    <row r="15" spans="1:14" ht="15.75">
      <c r="B15" s="388">
        <v>1.2</v>
      </c>
      <c r="C15" s="398" t="s">
        <v>436</v>
      </c>
      <c r="D15" s="75"/>
      <c r="E15" s="75"/>
      <c r="F15" s="75"/>
      <c r="G15" s="75"/>
      <c r="H15" s="75"/>
      <c r="I15" s="75"/>
      <c r="J15" s="410" t="str">
        <f>IF(J16=0,$L$3,"")</f>
        <v/>
      </c>
    </row>
    <row r="16" spans="1:14" ht="14.25" hidden="1" thickBot="1">
      <c r="B16" s="446"/>
      <c r="C16" s="93"/>
      <c r="D16" s="400"/>
      <c r="E16" s="401"/>
      <c r="F16" s="402"/>
      <c r="G16" s="402"/>
      <c r="H16" s="402"/>
      <c r="I16" s="403"/>
      <c r="J16" s="404">
        <f>スコア!M88</f>
        <v>1</v>
      </c>
    </row>
    <row r="17" spans="1:11" ht="20.100000000000001" customHeight="1">
      <c r="B17" s="446"/>
      <c r="C17" s="93"/>
      <c r="D17" s="924">
        <f>D26</f>
        <v>3</v>
      </c>
      <c r="E17" s="416" t="s">
        <v>385</v>
      </c>
      <c r="F17" s="416"/>
      <c r="G17" s="416"/>
      <c r="H17" s="416"/>
      <c r="I17" s="416"/>
      <c r="J17" s="952" t="s">
        <v>441</v>
      </c>
    </row>
    <row r="18" spans="1:11" ht="20.100000000000001" customHeight="1">
      <c r="B18" s="446"/>
      <c r="C18" s="93"/>
      <c r="D18" s="925"/>
      <c r="E18" s="951" t="s">
        <v>677</v>
      </c>
      <c r="F18" s="951"/>
      <c r="G18" s="951"/>
      <c r="H18" s="449" t="s">
        <v>678</v>
      </c>
      <c r="I18" s="708"/>
      <c r="J18" s="953"/>
      <c r="K18" s="389"/>
    </row>
    <row r="19" spans="1:11" ht="20.100000000000001" customHeight="1">
      <c r="A19" s="1" t="str">
        <f>IF(メイン!C46="パターン１","-",1)</f>
        <v>-</v>
      </c>
      <c r="B19" s="446"/>
      <c r="C19" s="93"/>
      <c r="D19" s="406" t="str">
        <f>IF(D17=$L$12,$M$6,IF(ROUNDDOWN(D17,0)=$L$6,$N$6,$M$6))</f>
        <v>　レベル　1</v>
      </c>
      <c r="E19" s="784" t="s">
        <v>145</v>
      </c>
      <c r="F19" s="780"/>
      <c r="G19" s="781"/>
      <c r="H19" s="743" t="s">
        <v>926</v>
      </c>
      <c r="I19" s="744"/>
      <c r="J19" s="903" t="s">
        <v>958</v>
      </c>
    </row>
    <row r="20" spans="1:11" ht="20.100000000000001" customHeight="1">
      <c r="A20" s="1" t="s">
        <v>202</v>
      </c>
      <c r="B20" s="446"/>
      <c r="C20" s="93"/>
      <c r="D20" s="406" t="str">
        <f>IF(D17=$L$12,$M$7,IF(ROUNDDOWN(D17,0)=$L$7,$N$7,$M$7))</f>
        <v>　レベル　2</v>
      </c>
      <c r="E20" s="786" t="s">
        <v>145</v>
      </c>
      <c r="F20" s="782"/>
      <c r="G20" s="783"/>
      <c r="H20" s="746" t="s">
        <v>145</v>
      </c>
      <c r="I20" s="747"/>
      <c r="J20" s="904"/>
    </row>
    <row r="21" spans="1:11" ht="35.1" customHeight="1">
      <c r="A21" s="1">
        <v>3</v>
      </c>
      <c r="B21" s="446"/>
      <c r="C21" s="93"/>
      <c r="D21" s="406" t="str">
        <f>IF(D17=$L$12,$M$9,IF(ROUNDDOWN(D17,0)=$L$9,$N$9,$M$9))</f>
        <v>■レベル　3</v>
      </c>
      <c r="E21" s="746" t="s">
        <v>923</v>
      </c>
      <c r="F21" s="747"/>
      <c r="G21" s="747"/>
      <c r="H21" s="890" t="s">
        <v>927</v>
      </c>
      <c r="I21" s="886"/>
      <c r="J21" s="904"/>
    </row>
    <row r="22" spans="1:11" ht="35.1" customHeight="1">
      <c r="A22" s="1">
        <v>4</v>
      </c>
      <c r="B22" s="446"/>
      <c r="C22" s="93"/>
      <c r="D22" s="406" t="str">
        <f>IF(D17=$L$12,$M$10,IF(ROUNDDOWN(D17,0)=$L$10,$N$10,$M$10))</f>
        <v>　レベル　4</v>
      </c>
      <c r="E22" s="890" t="s">
        <v>924</v>
      </c>
      <c r="F22" s="885"/>
      <c r="G22" s="886"/>
      <c r="H22" s="890" t="s">
        <v>928</v>
      </c>
      <c r="I22" s="886"/>
      <c r="J22" s="904"/>
    </row>
    <row r="23" spans="1:11" ht="35.1" customHeight="1" thickBot="1">
      <c r="A23" s="1">
        <v>5</v>
      </c>
      <c r="B23" s="446"/>
      <c r="C23" s="93"/>
      <c r="D23" s="407" t="str">
        <f>IF(D17=$L$12,$M$11,IF(ROUNDDOWN(D17,0)=$L$11,$N$11,$M$11))</f>
        <v>　レベル　5</v>
      </c>
      <c r="E23" s="901" t="s">
        <v>925</v>
      </c>
      <c r="F23" s="888"/>
      <c r="G23" s="889"/>
      <c r="H23" s="901" t="s">
        <v>929</v>
      </c>
      <c r="I23" s="889"/>
      <c r="J23" s="905"/>
    </row>
    <row r="24" spans="1:11" ht="16.5" thickBot="1">
      <c r="A24" s="408">
        <v>0</v>
      </c>
      <c r="B24" s="446"/>
      <c r="C24" s="391"/>
      <c r="D24" s="405">
        <v>1</v>
      </c>
      <c r="E24" s="521" t="s">
        <v>238</v>
      </c>
      <c r="F24" s="464" t="s">
        <v>263</v>
      </c>
      <c r="G24" s="446"/>
      <c r="H24" s="446"/>
      <c r="I24" s="446"/>
      <c r="J24" s="446"/>
    </row>
    <row r="25" spans="1:11" ht="15.75">
      <c r="A25" s="752"/>
      <c r="B25" s="446"/>
      <c r="C25" s="391"/>
      <c r="D25" s="466" t="s">
        <v>939</v>
      </c>
      <c r="E25" s="75"/>
      <c r="F25" s="75"/>
      <c r="G25" s="75"/>
      <c r="H25" s="75"/>
      <c r="I25" s="418"/>
      <c r="J25" s="414"/>
    </row>
    <row r="26" spans="1:11" ht="16.5" thickBot="1">
      <c r="A26" s="752"/>
      <c r="B26" s="446"/>
      <c r="C26" s="391"/>
      <c r="D26" s="751">
        <f>IF(F24=$N$3,IF(メイン!C46="パターン１",IF(E32=0,3,IF(E32=1,4,IF(E32&gt;=2,5))),IF(E32=1,4,IF(E32&gt;=2,5))),D24)</f>
        <v>3</v>
      </c>
      <c r="E26" s="665" t="s">
        <v>937</v>
      </c>
      <c r="F26" s="772" t="s">
        <v>938</v>
      </c>
      <c r="G26" s="667"/>
      <c r="H26" s="772" t="s">
        <v>940</v>
      </c>
      <c r="I26" s="666"/>
      <c r="J26" s="667"/>
    </row>
    <row r="27" spans="1:11" ht="56.25" customHeight="1">
      <c r="A27" s="752"/>
      <c r="B27" s="446"/>
      <c r="C27" s="391"/>
      <c r="D27" s="411"/>
      <c r="E27" s="788">
        <v>1</v>
      </c>
      <c r="F27" s="902" t="s">
        <v>930</v>
      </c>
      <c r="G27" s="893"/>
      <c r="H27" s="902" t="s">
        <v>933</v>
      </c>
      <c r="I27" s="892"/>
      <c r="J27" s="893"/>
    </row>
    <row r="28" spans="1:11" ht="56.25" customHeight="1">
      <c r="A28" s="752"/>
      <c r="B28" s="446"/>
      <c r="C28" s="391"/>
      <c r="D28" s="413"/>
      <c r="E28" s="789">
        <v>2</v>
      </c>
      <c r="F28" s="890" t="s">
        <v>968</v>
      </c>
      <c r="G28" s="886"/>
      <c r="H28" s="890" t="s">
        <v>934</v>
      </c>
      <c r="I28" s="885"/>
      <c r="J28" s="886"/>
    </row>
    <row r="29" spans="1:11" ht="45" customHeight="1">
      <c r="A29" s="752"/>
      <c r="B29" s="446"/>
      <c r="C29" s="391"/>
      <c r="D29" s="413"/>
      <c r="E29" s="789">
        <v>3</v>
      </c>
      <c r="F29" s="890" t="s">
        <v>931</v>
      </c>
      <c r="G29" s="886"/>
      <c r="H29" s="890" t="s">
        <v>935</v>
      </c>
      <c r="I29" s="885"/>
      <c r="J29" s="886"/>
    </row>
    <row r="30" spans="1:11" ht="41.25" customHeight="1">
      <c r="A30" s="752"/>
      <c r="B30" s="446"/>
      <c r="C30" s="391"/>
      <c r="D30" s="413"/>
      <c r="E30" s="789">
        <v>4</v>
      </c>
      <c r="F30" s="890" t="s">
        <v>932</v>
      </c>
      <c r="G30" s="886"/>
      <c r="H30" s="890" t="s">
        <v>936</v>
      </c>
      <c r="I30" s="885"/>
      <c r="J30" s="886"/>
    </row>
    <row r="31" spans="1:11" ht="23.25" customHeight="1" thickBot="1">
      <c r="A31" s="752"/>
      <c r="B31" s="446"/>
      <c r="C31" s="391"/>
      <c r="D31" s="664"/>
      <c r="E31" s="790">
        <v>5</v>
      </c>
      <c r="F31" s="954" t="s">
        <v>941</v>
      </c>
      <c r="G31" s="955"/>
      <c r="H31" s="901" t="s">
        <v>932</v>
      </c>
      <c r="I31" s="888"/>
      <c r="J31" s="889"/>
    </row>
    <row r="32" spans="1:11" ht="15.75">
      <c r="A32" s="752"/>
      <c r="B32" s="446"/>
      <c r="C32" s="391"/>
      <c r="D32" s="467" t="s">
        <v>266</v>
      </c>
      <c r="E32" s="515">
        <f>COUNTIF(D27:D31,$M$4)</f>
        <v>0</v>
      </c>
      <c r="F32" s="515"/>
      <c r="G32" s="515"/>
      <c r="H32" s="515"/>
      <c r="I32" s="515"/>
      <c r="J32" s="516"/>
    </row>
    <row r="33" spans="1:10" ht="15.75">
      <c r="A33" s="752"/>
      <c r="B33" s="446"/>
      <c r="C33" s="391"/>
    </row>
    <row r="34" spans="1:10" ht="15.75">
      <c r="B34" s="388">
        <v>1.3</v>
      </c>
      <c r="C34" s="398" t="s">
        <v>437</v>
      </c>
      <c r="D34" s="75"/>
      <c r="E34" s="75"/>
      <c r="F34" s="75"/>
      <c r="G34" s="75"/>
      <c r="H34" s="75"/>
      <c r="I34" s="75"/>
      <c r="J34" s="410" t="str">
        <f>IF(J35=0,$L$3,"")</f>
        <v/>
      </c>
    </row>
    <row r="35" spans="1:10" ht="14.25" hidden="1" thickBot="1">
      <c r="B35" s="446"/>
      <c r="C35" s="93"/>
      <c r="D35" s="400"/>
      <c r="E35" s="401"/>
      <c r="F35" s="402"/>
      <c r="G35" s="402"/>
      <c r="H35" s="402"/>
      <c r="I35" s="403"/>
      <c r="J35" s="404">
        <f>スコア!M89</f>
        <v>1</v>
      </c>
    </row>
    <row r="36" spans="1:10" ht="20.100000000000001" customHeight="1">
      <c r="B36" s="446"/>
      <c r="C36" s="93"/>
      <c r="D36" s="705">
        <f>D44</f>
        <v>3</v>
      </c>
      <c r="E36" s="416" t="s">
        <v>385</v>
      </c>
      <c r="F36" s="416"/>
      <c r="G36" s="416"/>
      <c r="H36" s="416"/>
      <c r="I36" s="416"/>
      <c r="J36" s="517" t="s">
        <v>441</v>
      </c>
    </row>
    <row r="37" spans="1:10" ht="21.95" customHeight="1">
      <c r="A37" s="1" t="str">
        <f>IF(メイン!C46="パターン１","-",1)</f>
        <v>-</v>
      </c>
      <c r="B37" s="446"/>
      <c r="C37" s="93"/>
      <c r="D37" s="406" t="str">
        <f>IF(D36=$L$12,$M$6,IF(ROUNDDOWN(D36,0)=$L$6,$N$6,$M$6))</f>
        <v>　レベル　1</v>
      </c>
      <c r="E37" s="792" t="s">
        <v>942</v>
      </c>
      <c r="F37" s="793"/>
      <c r="G37" s="793"/>
      <c r="H37" s="744"/>
      <c r="I37" s="791"/>
      <c r="J37" s="903" t="s">
        <v>891</v>
      </c>
    </row>
    <row r="38" spans="1:10" ht="21.95" customHeight="1">
      <c r="A38" s="1">
        <v>2</v>
      </c>
      <c r="B38" s="446"/>
      <c r="C38" s="93"/>
      <c r="D38" s="406" t="str">
        <f>IF(D36=$L$12,$M$7,IF(ROUNDDOWN(D36,0)=$L$7,$N$7,$M$7))</f>
        <v>　レベル　2</v>
      </c>
      <c r="E38" s="746" t="s">
        <v>943</v>
      </c>
      <c r="F38" s="747"/>
      <c r="G38" s="747"/>
      <c r="H38" s="747"/>
      <c r="I38" s="488"/>
      <c r="J38" s="904"/>
    </row>
    <row r="39" spans="1:10" ht="21.95" customHeight="1">
      <c r="A39" s="1">
        <v>3</v>
      </c>
      <c r="B39" s="446"/>
      <c r="C39" s="93"/>
      <c r="D39" s="406" t="str">
        <f>IF(D36=$L$12,$M$9,IF(ROUNDDOWN(D36,0)=$L$9,$N$9,$M$9))</f>
        <v>■レベル　3</v>
      </c>
      <c r="E39" s="746" t="s">
        <v>944</v>
      </c>
      <c r="F39" s="747"/>
      <c r="G39" s="747"/>
      <c r="H39" s="747"/>
      <c r="I39" s="488"/>
      <c r="J39" s="904"/>
    </row>
    <row r="40" spans="1:10" ht="21.95" customHeight="1">
      <c r="A40" s="1">
        <v>4</v>
      </c>
      <c r="B40" s="446"/>
      <c r="C40" s="93"/>
      <c r="D40" s="406" t="str">
        <f>IF(D36=$L$12,$M$10,IF(ROUNDDOWN(D36,0)=$L$10,$N$10,$M$10))</f>
        <v>　レベル　4</v>
      </c>
      <c r="E40" s="746" t="s">
        <v>945</v>
      </c>
      <c r="F40" s="747"/>
      <c r="G40" s="747"/>
      <c r="H40" s="747"/>
      <c r="I40" s="488"/>
      <c r="J40" s="904"/>
    </row>
    <row r="41" spans="1:10" ht="21.95" customHeight="1" thickBot="1">
      <c r="A41" s="1">
        <v>5</v>
      </c>
      <c r="B41" s="446"/>
      <c r="C41" s="93"/>
      <c r="D41" s="407" t="str">
        <f>IF(D36=$L$12,$M$11,IF(ROUNDDOWN(D36,0)=$L$11,$N$11,$M$11))</f>
        <v>　レベル　5</v>
      </c>
      <c r="E41" s="765" t="s">
        <v>946</v>
      </c>
      <c r="F41" s="766"/>
      <c r="G41" s="766"/>
      <c r="H41" s="766"/>
      <c r="I41" s="491"/>
      <c r="J41" s="905"/>
    </row>
    <row r="42" spans="1:10" ht="12.75" customHeight="1" thickBot="1">
      <c r="A42" s="408">
        <v>0</v>
      </c>
      <c r="B42" s="446"/>
      <c r="C42" s="446"/>
      <c r="D42" s="405">
        <v>0</v>
      </c>
      <c r="E42" s="521" t="s">
        <v>238</v>
      </c>
      <c r="F42" s="464" t="s">
        <v>263</v>
      </c>
      <c r="G42" s="446"/>
      <c r="H42" s="446"/>
      <c r="I42" s="446"/>
      <c r="J42" s="446"/>
    </row>
    <row r="43" spans="1:10" ht="28.5" customHeight="1">
      <c r="B43" s="446"/>
      <c r="C43" s="391"/>
      <c r="D43" s="810" t="s">
        <v>382</v>
      </c>
      <c r="E43" s="75"/>
      <c r="F43" s="75"/>
      <c r="G43" s="75"/>
      <c r="H43" s="75"/>
      <c r="I43" s="418"/>
      <c r="J43" s="414"/>
    </row>
    <row r="44" spans="1:10" ht="20.100000000000001" customHeight="1" thickBot="1">
      <c r="D44" s="706">
        <f>IF(F42=$N$3,IF(E56&lt;=1,1,IF(E56=2,2,IF(E56=3,3,IF(E56=4,4,IF(E56&gt;=5,5))))),D42)</f>
        <v>3</v>
      </c>
      <c r="E44" s="419"/>
      <c r="F44" s="419"/>
      <c r="G44" s="419"/>
      <c r="H44" s="419"/>
      <c r="I44" s="419"/>
      <c r="J44" s="422"/>
    </row>
    <row r="45" spans="1:10" ht="20.100000000000001" customHeight="1">
      <c r="D45" s="411" t="s">
        <v>239</v>
      </c>
      <c r="E45" s="529">
        <v>1</v>
      </c>
      <c r="F45" s="744" t="s">
        <v>947</v>
      </c>
      <c r="G45" s="744"/>
      <c r="H45" s="744"/>
      <c r="I45" s="744"/>
      <c r="J45" s="745"/>
    </row>
    <row r="46" spans="1:10" ht="20.100000000000001" customHeight="1">
      <c r="D46" s="413" t="s">
        <v>239</v>
      </c>
      <c r="E46" s="527">
        <v>2</v>
      </c>
      <c r="F46" s="747" t="s">
        <v>948</v>
      </c>
      <c r="G46" s="747"/>
      <c r="H46" s="747"/>
      <c r="I46" s="747"/>
      <c r="J46" s="748"/>
    </row>
    <row r="47" spans="1:10" ht="20.100000000000001" customHeight="1">
      <c r="D47" s="413" t="s">
        <v>239</v>
      </c>
      <c r="E47" s="527">
        <v>3</v>
      </c>
      <c r="F47" s="597" t="s">
        <v>949</v>
      </c>
      <c r="G47" s="598"/>
      <c r="H47" s="598"/>
      <c r="I47" s="598"/>
      <c r="J47" s="607"/>
    </row>
    <row r="48" spans="1:10" ht="20.100000000000001" customHeight="1">
      <c r="D48" s="413"/>
      <c r="E48" s="527">
        <v>4</v>
      </c>
      <c r="F48" s="747" t="s">
        <v>381</v>
      </c>
      <c r="G48" s="747"/>
      <c r="H48" s="747"/>
      <c r="I48" s="747"/>
      <c r="J48" s="748"/>
    </row>
    <row r="49" spans="4:10" ht="20.100000000000001" customHeight="1">
      <c r="D49" s="413"/>
      <c r="E49" s="527">
        <v>5</v>
      </c>
      <c r="F49" s="747" t="s">
        <v>380</v>
      </c>
      <c r="G49" s="747"/>
      <c r="H49" s="747"/>
      <c r="I49" s="747"/>
      <c r="J49" s="748"/>
    </row>
    <row r="50" spans="4:10" ht="20.100000000000001" customHeight="1">
      <c r="D50" s="413"/>
      <c r="E50" s="527">
        <v>6</v>
      </c>
      <c r="F50" s="884" t="s">
        <v>950</v>
      </c>
      <c r="G50" s="885"/>
      <c r="H50" s="885"/>
      <c r="I50" s="885"/>
      <c r="J50" s="886"/>
    </row>
    <row r="51" spans="4:10" ht="20.100000000000001" customHeight="1">
      <c r="D51" s="413"/>
      <c r="E51" s="527">
        <v>7</v>
      </c>
      <c r="F51" s="884" t="s">
        <v>379</v>
      </c>
      <c r="G51" s="885"/>
      <c r="H51" s="885"/>
      <c r="I51" s="885"/>
      <c r="J51" s="886"/>
    </row>
    <row r="52" spans="4:10" ht="20.100000000000001" customHeight="1">
      <c r="D52" s="413"/>
      <c r="E52" s="527">
        <v>8</v>
      </c>
      <c r="F52" s="884" t="s">
        <v>378</v>
      </c>
      <c r="G52" s="885"/>
      <c r="H52" s="885"/>
      <c r="I52" s="885"/>
      <c r="J52" s="886"/>
    </row>
    <row r="53" spans="4:10" ht="40.5" customHeight="1">
      <c r="D53" s="413"/>
      <c r="E53" s="527">
        <v>9</v>
      </c>
      <c r="F53" s="884" t="s">
        <v>951</v>
      </c>
      <c r="G53" s="885"/>
      <c r="H53" s="885"/>
      <c r="I53" s="885"/>
      <c r="J53" s="886"/>
    </row>
    <row r="54" spans="4:10" ht="20.100000000000001" customHeight="1">
      <c r="D54" s="413"/>
      <c r="E54" s="527">
        <v>10</v>
      </c>
      <c r="F54" s="597" t="s">
        <v>438</v>
      </c>
      <c r="G54" s="598"/>
      <c r="H54" s="598"/>
      <c r="I54" s="598"/>
      <c r="J54" s="607"/>
    </row>
    <row r="55" spans="4:10" ht="20.100000000000001" customHeight="1" thickBot="1">
      <c r="D55" s="664"/>
      <c r="E55" s="528">
        <v>11</v>
      </c>
      <c r="F55" s="747" t="s">
        <v>952</v>
      </c>
      <c r="G55" s="747"/>
      <c r="H55" s="747"/>
      <c r="I55" s="747"/>
      <c r="J55" s="748"/>
    </row>
    <row r="56" spans="4:10" ht="20.100000000000001" customHeight="1">
      <c r="D56" s="467" t="s">
        <v>266</v>
      </c>
      <c r="E56" s="515">
        <f>COUNTIF(D45:D55,$M$4)</f>
        <v>3</v>
      </c>
      <c r="F56" s="515"/>
      <c r="G56" s="515"/>
      <c r="H56" s="515"/>
      <c r="I56" s="515"/>
      <c r="J56" s="516"/>
    </row>
    <row r="57" spans="4:10">
      <c r="D57" s="475"/>
      <c r="E57" s="475"/>
      <c r="F57" s="475"/>
      <c r="G57" s="475"/>
      <c r="H57" s="475"/>
      <c r="I57" s="475"/>
      <c r="J57" s="475"/>
    </row>
    <row r="58" spans="4:10"/>
    <row r="59" spans="4:10"/>
    <row r="60" spans="4:10"/>
    <row r="61" spans="4:10"/>
    <row r="62" spans="4:10"/>
    <row r="63" spans="4:10"/>
    <row r="64" spans="4:10"/>
    <row r="65"/>
  </sheetData>
  <sheetProtection password="ACAA" sheet="1" objects="1" scenarios="1"/>
  <mergeCells count="33">
    <mergeCell ref="H28:J28"/>
    <mergeCell ref="H27:J27"/>
    <mergeCell ref="F31:G31"/>
    <mergeCell ref="F53:J53"/>
    <mergeCell ref="F52:J52"/>
    <mergeCell ref="F51:J51"/>
    <mergeCell ref="F50:J50"/>
    <mergeCell ref="H31:J31"/>
    <mergeCell ref="D7:D8"/>
    <mergeCell ref="E8:G8"/>
    <mergeCell ref="J7:J8"/>
    <mergeCell ref="E18:G18"/>
    <mergeCell ref="D17:D18"/>
    <mergeCell ref="J17:J18"/>
    <mergeCell ref="H11:I11"/>
    <mergeCell ref="J9:J13"/>
    <mergeCell ref="H9:I9"/>
    <mergeCell ref="J19:J23"/>
    <mergeCell ref="J37:J41"/>
    <mergeCell ref="E12:G12"/>
    <mergeCell ref="E13:G13"/>
    <mergeCell ref="H13:I13"/>
    <mergeCell ref="H23:I23"/>
    <mergeCell ref="H22:I22"/>
    <mergeCell ref="H21:I21"/>
    <mergeCell ref="H30:J30"/>
    <mergeCell ref="H29:J29"/>
    <mergeCell ref="E23:G23"/>
    <mergeCell ref="E22:G22"/>
    <mergeCell ref="F30:G30"/>
    <mergeCell ref="F29:G29"/>
    <mergeCell ref="F28:G28"/>
    <mergeCell ref="F27:G27"/>
  </mergeCells>
  <phoneticPr fontId="23"/>
  <conditionalFormatting sqref="D7">
    <cfRule type="expression" dxfId="8" priority="15" stopIfTrue="1">
      <formula>AND(OR(D7&lt;1,D7&gt;5),D7&lt;&gt;0)</formula>
    </cfRule>
    <cfRule type="expression" dxfId="7" priority="16" stopIfTrue="1">
      <formula>J6&gt;0</formula>
    </cfRule>
  </conditionalFormatting>
  <conditionalFormatting sqref="D45:D55 D27:D31">
    <cfRule type="expression" dxfId="6" priority="425" stopIfTrue="1">
      <formula>$J$35&gt;0</formula>
    </cfRule>
  </conditionalFormatting>
  <conditionalFormatting sqref="F42">
    <cfRule type="expression" dxfId="5" priority="5">
      <formula>J35&gt;0</formula>
    </cfRule>
  </conditionalFormatting>
  <conditionalFormatting sqref="F24">
    <cfRule type="expression" dxfId="4" priority="1">
      <formula>J16&gt;0</formula>
    </cfRule>
  </conditionalFormatting>
  <conditionalFormatting sqref="D24">
    <cfRule type="expression" dxfId="3" priority="2" stopIfTrue="1">
      <formula>AND(OR(D24&lt;1,D24&gt;5),D24&lt;&gt;0)</formula>
    </cfRule>
    <cfRule type="expression" dxfId="2" priority="3" stopIfTrue="1">
      <formula>AND(J16&gt;0,F24=$N$4)</formula>
    </cfRule>
  </conditionalFormatting>
  <conditionalFormatting sqref="D42">
    <cfRule type="expression" dxfId="1" priority="575" stopIfTrue="1">
      <formula>AND(OR(D42&lt;1,D42&gt;5),D42&lt;&gt;0)</formula>
    </cfRule>
    <cfRule type="expression" dxfId="0" priority="576" stopIfTrue="1">
      <formula>AND(J35&gt;0,F42=$N$4)</formula>
    </cfRule>
  </conditionalFormatting>
  <dataValidations count="5">
    <dataValidation type="list" allowBlank="1" showInputMessage="1" sqref="D7 D17">
      <formula1>A9:A14</formula1>
    </dataValidation>
    <dataValidation type="list" allowBlank="1" showInputMessage="1" showErrorMessage="1" sqref="D45:D55 D27:D31">
      <formula1>"○,　"</formula1>
    </dataValidation>
    <dataValidation allowBlank="1" showInputMessage="1" sqref="D36"/>
    <dataValidation type="list" allowBlank="1" showInputMessage="1" sqref="D42 D24">
      <formula1>A19:A24</formula1>
    </dataValidation>
    <dataValidation type="list" allowBlank="1" showInputMessage="1" showErrorMessage="1" sqref="F42 F24">
      <formula1>$N$3:$N$4</formula1>
    </dataValidation>
  </dataValidations>
  <printOptions horizontalCentered="1"/>
  <pageMargins left="0.7" right="0.7" top="0.75" bottom="0.75" header="0.3" footer="0.3"/>
  <pageSetup paperSize="9" scale="85" fitToHeight="0" orientation="portrait" r:id="rId1"/>
  <headerFooter alignWithMargins="0">
    <oddHeader>&amp;L&amp;F&amp;R&amp;A</oddHeader>
    <oddFooter>&amp;C&amp;P/&amp;N</oddFooter>
  </headerFooter>
  <rowBreaks count="1" manualBreakCount="1">
    <brk id="33"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メイン</vt:lpstr>
      <vt:lpstr>結果</vt:lpstr>
      <vt:lpstr>配慮</vt:lpstr>
      <vt:lpstr>スコア</vt:lpstr>
      <vt:lpstr>採点Qw1</vt:lpstr>
      <vt:lpstr>採点Qw2</vt:lpstr>
      <vt:lpstr>採点Qw3</vt:lpstr>
      <vt:lpstr>採点Qw4</vt:lpstr>
      <vt:lpstr>採点Qw5</vt:lpstr>
      <vt:lpstr>クレジット</vt:lpstr>
      <vt:lpstr>クレジット!Print_Area</vt:lpstr>
      <vt:lpstr>スコア!Print_Area</vt:lpstr>
      <vt:lpstr>メイン!Print_Area</vt:lpstr>
      <vt:lpstr>結果!Print_Area</vt:lpstr>
      <vt:lpstr>採点Qw1!Print_Area</vt:lpstr>
      <vt:lpstr>採点Qw2!Print_Area</vt:lpstr>
      <vt:lpstr>採点Qw3!Print_Area</vt:lpstr>
      <vt:lpstr>採点Qw4!Print_Area</vt:lpstr>
      <vt:lpstr>採点Qw5!Print_Area</vt:lpstr>
    </vt:vector>
  </TitlesOfParts>
  <Company>株式会社日建設計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Hewlett-Packard Company</cp:lastModifiedBy>
  <cp:lastPrinted>2021-03-24T04:33:41Z</cp:lastPrinted>
  <dcterms:created xsi:type="dcterms:W3CDTF">2010-08-30T05:31:56Z</dcterms:created>
  <dcterms:modified xsi:type="dcterms:W3CDTF">2021-03-24T04:37:21Z</dcterms:modified>
</cp:coreProperties>
</file>